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Педагог" sheetId="1" r:id="rId1"/>
    <sheet name="Кіші қызметкер" sheetId="2" r:id="rId2"/>
    <sheet name="Персонал" sheetId="3" r:id="rId3"/>
  </sheets>
  <definedNames>
    <definedName name="_xlnm._FilterDatabase" localSheetId="1" hidden="1">'Кіші қызметкер'!$A$3:$AB$3</definedName>
    <definedName name="_xlnm._FilterDatabase" localSheetId="0" hidden="1">Педагог!$A$3:$CP$3</definedName>
    <definedName name="_xlnm._FilterDatabase" localSheetId="2" hidden="1">Персонал!$A$4:$DK$4</definedName>
    <definedName name="_xlnm.Print_Titles" localSheetId="0">Педагог!$3:$3</definedName>
    <definedName name="_xlnm.Print_Area" localSheetId="1">'Кіші қызметкер'!$A$1:$N$39</definedName>
    <definedName name="_xlnm.Print_Area" localSheetId="0">Педагог!$A$1:$V$166</definedName>
    <definedName name="_xlnm.Print_Area" localSheetId="2">Персонал!$A$1:$L$177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6" i="3"/>
  <c r="F89"/>
  <c r="F82"/>
  <c r="F25"/>
  <c r="F144"/>
  <c r="F83"/>
  <c r="F132"/>
  <c r="F99"/>
  <c r="F150"/>
  <c r="F170"/>
  <c r="F31"/>
  <c r="F108"/>
  <c r="F130"/>
  <c r="F29"/>
  <c r="F45"/>
  <c r="F19"/>
  <c r="F133"/>
  <c r="F143"/>
  <c r="F79"/>
  <c r="F155"/>
  <c r="F103"/>
  <c r="F97"/>
  <c r="F88"/>
  <c r="F51"/>
  <c r="F55"/>
  <c r="F39"/>
  <c r="F64"/>
  <c r="F22"/>
  <c r="F21"/>
  <c r="F63"/>
  <c r="F93"/>
  <c r="F100"/>
  <c r="F40"/>
  <c r="F15"/>
  <c r="F98"/>
  <c r="F17"/>
  <c r="F74"/>
  <c r="F106"/>
  <c r="F8"/>
  <c r="F78"/>
  <c r="F142"/>
  <c r="F95"/>
  <c r="F76"/>
  <c r="F41"/>
  <c r="F168"/>
  <c r="F160"/>
  <c r="F158"/>
  <c r="F11"/>
  <c r="F129"/>
  <c r="F47"/>
  <c r="F94"/>
  <c r="F149"/>
  <c r="F86"/>
  <c r="F117"/>
  <c r="F163"/>
  <c r="F159"/>
  <c r="F48"/>
  <c r="F36"/>
  <c r="F59"/>
  <c r="F16"/>
  <c r="F23"/>
  <c r="F122"/>
  <c r="F110"/>
  <c r="F92"/>
  <c r="F53"/>
  <c r="F121"/>
  <c r="F101"/>
  <c r="F141"/>
  <c r="F28"/>
  <c r="F102"/>
  <c r="F147"/>
  <c r="F111"/>
  <c r="F84"/>
  <c r="F120"/>
  <c r="F33"/>
  <c r="F38"/>
  <c r="F72"/>
  <c r="F85"/>
  <c r="F167"/>
  <c r="F105"/>
  <c r="F13"/>
  <c r="F140"/>
  <c r="F68"/>
  <c r="F137"/>
  <c r="F37"/>
  <c r="F54"/>
  <c r="F50"/>
  <c r="F91"/>
  <c r="F87"/>
  <c r="F6"/>
  <c r="F156"/>
  <c r="F169"/>
  <c r="F127"/>
  <c r="F12"/>
  <c r="F115"/>
  <c r="F109"/>
  <c r="F57"/>
  <c r="F77"/>
  <c r="F62"/>
  <c r="F164"/>
  <c r="F69"/>
  <c r="F104"/>
  <c r="F123"/>
  <c r="F96"/>
  <c r="F42"/>
  <c r="F172"/>
  <c r="F154"/>
  <c r="F18"/>
  <c r="F157"/>
  <c r="F114"/>
  <c r="F56"/>
  <c r="F134"/>
  <c r="F52"/>
  <c r="F165"/>
  <c r="F30"/>
  <c r="F73"/>
  <c r="F32"/>
  <c r="F131"/>
  <c r="F26"/>
  <c r="F152"/>
  <c r="F153"/>
  <c r="F80"/>
  <c r="F34"/>
  <c r="F107"/>
  <c r="F148"/>
  <c r="F14"/>
  <c r="F27"/>
  <c r="F151"/>
  <c r="F49"/>
  <c r="F112"/>
  <c r="F58"/>
  <c r="F125"/>
  <c r="F66"/>
  <c r="F135"/>
  <c r="F44"/>
  <c r="F119"/>
  <c r="F60"/>
  <c r="F46"/>
  <c r="F139"/>
  <c r="F70"/>
  <c r="F146"/>
  <c r="F9"/>
  <c r="F124"/>
  <c r="F136"/>
  <c r="F171"/>
  <c r="F113"/>
  <c r="F61"/>
  <c r="F35"/>
  <c r="F24"/>
  <c r="F90"/>
  <c r="F7"/>
  <c r="F118"/>
  <c r="F161"/>
  <c r="F20"/>
  <c r="F43"/>
  <c r="F67"/>
  <c r="F116"/>
  <c r="F65"/>
  <c r="F10"/>
  <c r="F138"/>
  <c r="F126"/>
  <c r="F145"/>
  <c r="F75"/>
  <c r="F162"/>
  <c r="F71"/>
  <c r="F128"/>
  <c r="F81"/>
  <c r="F5"/>
  <c r="G159" i="1"/>
  <c r="H159"/>
  <c r="D159"/>
  <c r="E159"/>
  <c r="F159"/>
  <c r="L166" i="3" l="1"/>
  <c r="J166"/>
  <c r="I166"/>
  <c r="L89"/>
  <c r="J89"/>
  <c r="I89"/>
  <c r="L82"/>
  <c r="J82"/>
  <c r="I82"/>
  <c r="L25"/>
  <c r="J25"/>
  <c r="I25"/>
  <c r="L144"/>
  <c r="J144"/>
  <c r="I144"/>
  <c r="L83"/>
  <c r="J83"/>
  <c r="I83"/>
  <c r="L132"/>
  <c r="J132"/>
  <c r="I132"/>
  <c r="L99"/>
  <c r="J99"/>
  <c r="I99"/>
  <c r="L150"/>
  <c r="J150"/>
  <c r="I150"/>
  <c r="L170"/>
  <c r="J170"/>
  <c r="I170"/>
  <c r="L31"/>
  <c r="J31"/>
  <c r="I31"/>
  <c r="L108"/>
  <c r="J108"/>
  <c r="I108"/>
  <c r="L130"/>
  <c r="J130"/>
  <c r="I130"/>
  <c r="L29"/>
  <c r="J29"/>
  <c r="I29"/>
  <c r="L45"/>
  <c r="J45"/>
  <c r="I45"/>
  <c r="L19"/>
  <c r="J19"/>
  <c r="I19"/>
  <c r="L133"/>
  <c r="J133"/>
  <c r="I133"/>
  <c r="L143"/>
  <c r="J143"/>
  <c r="I143"/>
  <c r="L79"/>
  <c r="J79"/>
  <c r="I79"/>
  <c r="L155"/>
  <c r="J155"/>
  <c r="I155"/>
  <c r="L103"/>
  <c r="J103"/>
  <c r="I103"/>
  <c r="L97"/>
  <c r="J97"/>
  <c r="I97"/>
  <c r="L88"/>
  <c r="J88"/>
  <c r="I88"/>
  <c r="L51"/>
  <c r="J51"/>
  <c r="I51"/>
  <c r="L55"/>
  <c r="J55"/>
  <c r="I55"/>
  <c r="L39"/>
  <c r="J39"/>
  <c r="I39"/>
  <c r="L64"/>
  <c r="J64"/>
  <c r="I64"/>
  <c r="L22"/>
  <c r="J22"/>
  <c r="I22"/>
  <c r="L21"/>
  <c r="J21"/>
  <c r="I21"/>
  <c r="L63"/>
  <c r="J63"/>
  <c r="I63"/>
  <c r="L93"/>
  <c r="J93"/>
  <c r="I93"/>
  <c r="L100"/>
  <c r="J100"/>
  <c r="I100"/>
  <c r="L40"/>
  <c r="J40"/>
  <c r="I40"/>
  <c r="L15"/>
  <c r="J15"/>
  <c r="I15"/>
  <c r="L98"/>
  <c r="J98"/>
  <c r="I98"/>
  <c r="L17"/>
  <c r="J17"/>
  <c r="I17"/>
  <c r="L74"/>
  <c r="J74"/>
  <c r="I74"/>
  <c r="L106"/>
  <c r="J106"/>
  <c r="I106"/>
  <c r="L8"/>
  <c r="J8"/>
  <c r="I8"/>
  <c r="L78"/>
  <c r="J78"/>
  <c r="I78"/>
  <c r="L142"/>
  <c r="J142"/>
  <c r="I142"/>
  <c r="L95"/>
  <c r="J95"/>
  <c r="I95"/>
  <c r="L76"/>
  <c r="J76"/>
  <c r="I76"/>
  <c r="L41"/>
  <c r="J41"/>
  <c r="I41"/>
  <c r="L168"/>
  <c r="J168"/>
  <c r="I168"/>
  <c r="L160"/>
  <c r="J160"/>
  <c r="I160"/>
  <c r="L158"/>
  <c r="J158"/>
  <c r="I158"/>
  <c r="L11"/>
  <c r="J11"/>
  <c r="I11"/>
  <c r="L129"/>
  <c r="J129"/>
  <c r="I129"/>
  <c r="L47"/>
  <c r="J47"/>
  <c r="I47"/>
  <c r="L94"/>
  <c r="J94"/>
  <c r="I94"/>
  <c r="L149"/>
  <c r="J149"/>
  <c r="I149"/>
  <c r="L86"/>
  <c r="J86"/>
  <c r="I86"/>
  <c r="L117"/>
  <c r="J117"/>
  <c r="I117"/>
  <c r="L163"/>
  <c r="J163"/>
  <c r="I163"/>
  <c r="L159"/>
  <c r="J159"/>
  <c r="I159"/>
  <c r="L48"/>
  <c r="J48"/>
  <c r="I48"/>
  <c r="L36"/>
  <c r="J36"/>
  <c r="I36"/>
  <c r="L59"/>
  <c r="J59"/>
  <c r="I59"/>
  <c r="L16"/>
  <c r="J16"/>
  <c r="I16"/>
  <c r="L23"/>
  <c r="J23"/>
  <c r="I23"/>
  <c r="L122"/>
  <c r="J122"/>
  <c r="I122"/>
  <c r="L110"/>
  <c r="J110"/>
  <c r="I110"/>
  <c r="L92"/>
  <c r="J92"/>
  <c r="I92"/>
  <c r="L53"/>
  <c r="J53"/>
  <c r="I53"/>
  <c r="L121"/>
  <c r="J121"/>
  <c r="I121"/>
  <c r="L101"/>
  <c r="J101"/>
  <c r="I101"/>
  <c r="L141"/>
  <c r="J141"/>
  <c r="I141"/>
  <c r="L28"/>
  <c r="J28"/>
  <c r="I28"/>
  <c r="L102"/>
  <c r="J102"/>
  <c r="I102"/>
  <c r="L147"/>
  <c r="J147"/>
  <c r="I147"/>
  <c r="L111"/>
  <c r="J111"/>
  <c r="I111"/>
  <c r="L84"/>
  <c r="J84"/>
  <c r="I84"/>
  <c r="L120"/>
  <c r="J120"/>
  <c r="I120"/>
  <c r="L33"/>
  <c r="J33"/>
  <c r="I33"/>
  <c r="L38"/>
  <c r="J38"/>
  <c r="I38"/>
  <c r="L72"/>
  <c r="J72"/>
  <c r="I72"/>
  <c r="L85"/>
  <c r="J85"/>
  <c r="I85"/>
  <c r="L167"/>
  <c r="J167"/>
  <c r="I167"/>
  <c r="L105"/>
  <c r="J105"/>
  <c r="I105"/>
  <c r="L13"/>
  <c r="J13"/>
  <c r="I13"/>
  <c r="L140"/>
  <c r="J140"/>
  <c r="I140"/>
  <c r="L68"/>
  <c r="J68"/>
  <c r="I68"/>
  <c r="L137"/>
  <c r="J137"/>
  <c r="I137"/>
  <c r="L37"/>
  <c r="J37"/>
  <c r="I37"/>
  <c r="L54"/>
  <c r="J54"/>
  <c r="I54"/>
  <c r="L50"/>
  <c r="J50"/>
  <c r="I50"/>
  <c r="L91"/>
  <c r="J91"/>
  <c r="I91"/>
  <c r="L87"/>
  <c r="J87"/>
  <c r="I87"/>
  <c r="L6"/>
  <c r="J6"/>
  <c r="I6"/>
  <c r="L156"/>
  <c r="J156"/>
  <c r="I156"/>
  <c r="L169"/>
  <c r="J169"/>
  <c r="I169"/>
  <c r="L127"/>
  <c r="J127"/>
  <c r="I127"/>
  <c r="L12"/>
  <c r="J12"/>
  <c r="I12"/>
  <c r="L115"/>
  <c r="J115"/>
  <c r="I115"/>
  <c r="L109"/>
  <c r="J109"/>
  <c r="I109"/>
  <c r="L57"/>
  <c r="J57"/>
  <c r="I57"/>
  <c r="L77"/>
  <c r="J77"/>
  <c r="I77"/>
  <c r="L62"/>
  <c r="J62"/>
  <c r="I62"/>
  <c r="L164"/>
  <c r="J164"/>
  <c r="I164"/>
  <c r="L69"/>
  <c r="J69"/>
  <c r="I69"/>
  <c r="L104"/>
  <c r="J104"/>
  <c r="I104"/>
  <c r="L123"/>
  <c r="J123"/>
  <c r="I123"/>
  <c r="L96"/>
  <c r="J96"/>
  <c r="I96"/>
  <c r="L42"/>
  <c r="J42"/>
  <c r="I42"/>
  <c r="L172"/>
  <c r="J172"/>
  <c r="I172"/>
  <c r="L154"/>
  <c r="J154"/>
  <c r="I154"/>
  <c r="L18"/>
  <c r="J18"/>
  <c r="I18"/>
  <c r="L157"/>
  <c r="J157"/>
  <c r="I157"/>
  <c r="L114"/>
  <c r="J114"/>
  <c r="I114"/>
  <c r="L56"/>
  <c r="J56"/>
  <c r="I56"/>
  <c r="L134"/>
  <c r="J134"/>
  <c r="I134"/>
  <c r="L52"/>
  <c r="J52"/>
  <c r="I52"/>
  <c r="L165"/>
  <c r="J165"/>
  <c r="I165"/>
  <c r="L30"/>
  <c r="J30"/>
  <c r="I30"/>
  <c r="L73"/>
  <c r="J73"/>
  <c r="I73"/>
  <c r="L32"/>
  <c r="J32"/>
  <c r="I32"/>
  <c r="L131"/>
  <c r="J131"/>
  <c r="I131"/>
  <c r="L26"/>
  <c r="J26"/>
  <c r="I26"/>
  <c r="L152"/>
  <c r="J152"/>
  <c r="I152"/>
  <c r="L153"/>
  <c r="J153"/>
  <c r="I153"/>
  <c r="L80"/>
  <c r="J80"/>
  <c r="I80"/>
  <c r="L34"/>
  <c r="J34"/>
  <c r="I34"/>
  <c r="L107"/>
  <c r="J107"/>
  <c r="I107"/>
  <c r="L148"/>
  <c r="J148"/>
  <c r="I148"/>
  <c r="L14"/>
  <c r="J14"/>
  <c r="I14"/>
  <c r="L27"/>
  <c r="J27"/>
  <c r="I27"/>
  <c r="L151"/>
  <c r="J151"/>
  <c r="I151"/>
  <c r="L49"/>
  <c r="J49"/>
  <c r="I49"/>
  <c r="L112"/>
  <c r="J112"/>
  <c r="I112"/>
  <c r="L58"/>
  <c r="J58"/>
  <c r="I58"/>
  <c r="L125"/>
  <c r="J125"/>
  <c r="I125"/>
  <c r="L66"/>
  <c r="J66"/>
  <c r="I66"/>
  <c r="L135"/>
  <c r="J135"/>
  <c r="I135"/>
  <c r="L44"/>
  <c r="J44"/>
  <c r="I44"/>
  <c r="L119"/>
  <c r="J119"/>
  <c r="I119"/>
  <c r="L60"/>
  <c r="J60"/>
  <c r="I60"/>
  <c r="L46"/>
  <c r="J46"/>
  <c r="I46"/>
  <c r="L139"/>
  <c r="J139"/>
  <c r="I139"/>
  <c r="L70"/>
  <c r="J70"/>
  <c r="I70"/>
  <c r="L146"/>
  <c r="J146"/>
  <c r="I146"/>
  <c r="L9"/>
  <c r="J9"/>
  <c r="I9"/>
  <c r="L124"/>
  <c r="J124"/>
  <c r="I124"/>
  <c r="L136"/>
  <c r="J136"/>
  <c r="I136"/>
  <c r="L171"/>
  <c r="J171"/>
  <c r="I171"/>
  <c r="L113"/>
  <c r="J113"/>
  <c r="I113"/>
  <c r="L61"/>
  <c r="J61"/>
  <c r="I61"/>
  <c r="L35"/>
  <c r="J35"/>
  <c r="I35"/>
  <c r="L24"/>
  <c r="J24"/>
  <c r="I24"/>
  <c r="L90"/>
  <c r="J90"/>
  <c r="I90"/>
  <c r="L7"/>
  <c r="J7"/>
  <c r="I7"/>
  <c r="L118"/>
  <c r="J118"/>
  <c r="I118"/>
  <c r="L161"/>
  <c r="J161"/>
  <c r="I161"/>
  <c r="L20"/>
  <c r="J20"/>
  <c r="I20"/>
  <c r="L43"/>
  <c r="J43"/>
  <c r="I43"/>
  <c r="L67"/>
  <c r="J67"/>
  <c r="I67"/>
  <c r="L116"/>
  <c r="J116"/>
  <c r="I116"/>
  <c r="L65"/>
  <c r="J65"/>
  <c r="I65"/>
  <c r="L10"/>
  <c r="J10"/>
  <c r="I10"/>
  <c r="L138"/>
  <c r="J138"/>
  <c r="I138"/>
  <c r="L126"/>
  <c r="J126"/>
  <c r="I126"/>
  <c r="L145"/>
  <c r="J145"/>
  <c r="I145"/>
  <c r="L75"/>
  <c r="J75"/>
  <c r="I75"/>
  <c r="L162"/>
  <c r="J162"/>
  <c r="I162"/>
  <c r="L71"/>
  <c r="J71"/>
  <c r="I71"/>
  <c r="L128"/>
  <c r="J128"/>
  <c r="I128"/>
  <c r="L81"/>
  <c r="J81"/>
  <c r="I81"/>
  <c r="L5"/>
  <c r="J5"/>
  <c r="I5"/>
</calcChain>
</file>

<file path=xl/sharedStrings.xml><?xml version="1.0" encoding="utf-8"?>
<sst xmlns="http://schemas.openxmlformats.org/spreadsheetml/2006/main" count="2551" uniqueCount="1093">
  <si>
    <t>ЖСН</t>
  </si>
  <si>
    <t>Жөні</t>
  </si>
  <si>
    <t>Аты</t>
  </si>
  <si>
    <t>Әкесінің аты</t>
  </si>
  <si>
    <t>Туған күні</t>
  </si>
  <si>
    <t>Пәнді жүргізу (негізгі жүктеме) [6658]</t>
  </si>
  <si>
    <t>АБДИЕВ</t>
  </si>
  <si>
    <t>СЕЙТКАЛИ</t>
  </si>
  <si>
    <t>КАЛИБАЕВИЧ</t>
  </si>
  <si>
    <t>ер</t>
  </si>
  <si>
    <t>Қазақтар</t>
  </si>
  <si>
    <t>Дене шынықтыру</t>
  </si>
  <si>
    <t>КАЛДЫБЕКОВА</t>
  </si>
  <si>
    <t>ГУЛДАНА</t>
  </si>
  <si>
    <t>БЕКТАНОВНА</t>
  </si>
  <si>
    <t>әйел</t>
  </si>
  <si>
    <t>САРСЕНОВА</t>
  </si>
  <si>
    <t>АЙСАРА</t>
  </si>
  <si>
    <t>БЕГАЛИЕВНА</t>
  </si>
  <si>
    <t>ЖУСИПБЕКОВА</t>
  </si>
  <si>
    <t>РОЗА</t>
  </si>
  <si>
    <t>ТУРСИНБАЕВНА</t>
  </si>
  <si>
    <t>бастауыш оқуы</t>
  </si>
  <si>
    <t>ТУЯКБАЕВА</t>
  </si>
  <si>
    <t>САУЛЕ</t>
  </si>
  <si>
    <t>АБДУАЛИКЫЗЫ</t>
  </si>
  <si>
    <t>ИБРАХИМОВА</t>
  </si>
  <si>
    <t>САЯРА</t>
  </si>
  <si>
    <t>ЖАКИПОВНА</t>
  </si>
  <si>
    <t>Өзбектер</t>
  </si>
  <si>
    <t>СЫДЫКОВА</t>
  </si>
  <si>
    <t>ЗУХИРА</t>
  </si>
  <si>
    <t>СПАНОВНА</t>
  </si>
  <si>
    <t>Сарсенов</t>
  </si>
  <si>
    <t>Иса</t>
  </si>
  <si>
    <t>СМАИЛОВА</t>
  </si>
  <si>
    <t>НУРСУЛУ</t>
  </si>
  <si>
    <t>ЕРАЛИЕВНА</t>
  </si>
  <si>
    <t>АБДЫРАХИМОВ</t>
  </si>
  <si>
    <t>ЕРМЕК</t>
  </si>
  <si>
    <t>ЖУМАБЕКОВИЧ</t>
  </si>
  <si>
    <t>ЖАКИПОВА</t>
  </si>
  <si>
    <t>ШОЛПАН</t>
  </si>
  <si>
    <t>ОРАЗБАЙҚЫЗЫ</t>
  </si>
  <si>
    <t>Ағылшын тiлi</t>
  </si>
  <si>
    <t>ӨМІРӘЛІҚЫЗЫ</t>
  </si>
  <si>
    <t>МАҚПАЛ</t>
  </si>
  <si>
    <t>Математика/алгебра/геометрия</t>
  </si>
  <si>
    <t>ЖОЛДАСОВА</t>
  </si>
  <si>
    <t>БЕКЗАДА</t>
  </si>
  <si>
    <t>МУХАНБЕТОВНА</t>
  </si>
  <si>
    <t>Информатика</t>
  </si>
  <si>
    <t>БЕККУЛОВА</t>
  </si>
  <si>
    <t>ГУЛЬМИРА</t>
  </si>
  <si>
    <t>КАРИМЖАНОВНА</t>
  </si>
  <si>
    <t>АЛТЫБАЕВА</t>
  </si>
  <si>
    <t>ЖАНАТ</t>
  </si>
  <si>
    <t>СЕРИКОВНА</t>
  </si>
  <si>
    <t>Орыс тілі және әдeбиет</t>
  </si>
  <si>
    <t>ТУРСУНКУЛОВА</t>
  </si>
  <si>
    <t>ЛАЛОХОН</t>
  </si>
  <si>
    <t>ПЕРДИБАЕВНА</t>
  </si>
  <si>
    <t>РАДЖАПОВ</t>
  </si>
  <si>
    <t>БЕКЗАТ</t>
  </si>
  <si>
    <t>АНАРБАЕВИЧ</t>
  </si>
  <si>
    <t>№42</t>
  </si>
  <si>
    <t>АБДИЕВА</t>
  </si>
  <si>
    <t>РАНА</t>
  </si>
  <si>
    <t>ТУРАПОВНА</t>
  </si>
  <si>
    <t>КИЛЫБАЕВА</t>
  </si>
  <si>
    <t>ОРЫНБЕКОВНА</t>
  </si>
  <si>
    <t>АНУАРБЕК</t>
  </si>
  <si>
    <t>МӨЛДІР</t>
  </si>
  <si>
    <t>БАҚТИЯРҚЫЗЫ</t>
  </si>
  <si>
    <t>АҚЕРКЕ</t>
  </si>
  <si>
    <t>Биология</t>
  </si>
  <si>
    <t>ЕСИМОВА</t>
  </si>
  <si>
    <t>ЖИБЕК</t>
  </si>
  <si>
    <t>КАДИРБЕРГЕНОВНА</t>
  </si>
  <si>
    <t>Тарих</t>
  </si>
  <si>
    <t>ОСПАНОВА</t>
  </si>
  <si>
    <t>ЖАНАР</t>
  </si>
  <si>
    <t>АЙТУГАНОВНА</t>
  </si>
  <si>
    <t>ЮЛДАШЕВА</t>
  </si>
  <si>
    <t>МАЛИКА</t>
  </si>
  <si>
    <t>РУСТАМҚЫЗЫ</t>
  </si>
  <si>
    <t>СМАИЛОВ</t>
  </si>
  <si>
    <t>КОПЖАН</t>
  </si>
  <si>
    <t>ЖУМАГАЛИЕВИЧ</t>
  </si>
  <si>
    <t>Алғашқы әскери дайындық</t>
  </si>
  <si>
    <t>САПАРБЕКОВ</t>
  </si>
  <si>
    <t>НУРЛАН</t>
  </si>
  <si>
    <t>БЕГИМХАНОВИЧ</t>
  </si>
  <si>
    <t>Қазақ тілі және әдeбиет</t>
  </si>
  <si>
    <t>АБДУРАЗАКОВА</t>
  </si>
  <si>
    <t>АЙНУРА</t>
  </si>
  <si>
    <t>СЕРИКБАЕВНА</t>
  </si>
  <si>
    <t>ТАЖИЕВА</t>
  </si>
  <si>
    <t>ФЕРУЗА</t>
  </si>
  <si>
    <t>ИЛЕСОВНА</t>
  </si>
  <si>
    <t>ЖУМАБЕКОВА</t>
  </si>
  <si>
    <t>НУРСАУЛЕ</t>
  </si>
  <si>
    <t>РАШИТОВНА</t>
  </si>
  <si>
    <t>ШАРИПА</t>
  </si>
  <si>
    <t>ЕРНАЗАРОВНА</t>
  </si>
  <si>
    <t>БОЛСЫНБАЕВА</t>
  </si>
  <si>
    <t>КАМКА</t>
  </si>
  <si>
    <t>АБДУМАНАПОВНА</t>
  </si>
  <si>
    <t>ЕСЕНБАЕВА</t>
  </si>
  <si>
    <t>БАЛГЕРИМ</t>
  </si>
  <si>
    <t>АБУБАКИРОВНА</t>
  </si>
  <si>
    <t>РАХИМБАЕВ</t>
  </si>
  <si>
    <t>АБДУЛАТИП</t>
  </si>
  <si>
    <t>ХАЛИКОВИЧ</t>
  </si>
  <si>
    <t>БЕКМУРАТОВА</t>
  </si>
  <si>
    <t>ЗИЯДА</t>
  </si>
  <si>
    <t>ТИЛЛАБЕКОВНА</t>
  </si>
  <si>
    <t>СЕРИКБАЕВ</t>
  </si>
  <si>
    <t>МАХАММЕТ</t>
  </si>
  <si>
    <t>АБДИЖАППАРОВИЧ</t>
  </si>
  <si>
    <t>ЖАНКУЛОВА</t>
  </si>
  <si>
    <t>ЗЛИХА</t>
  </si>
  <si>
    <t>ТАГАБАЕВНА</t>
  </si>
  <si>
    <t>САПАРОВА</t>
  </si>
  <si>
    <t>АЛЕСЯ</t>
  </si>
  <si>
    <t>УТЕГЕНОВНА</t>
  </si>
  <si>
    <t>ЕРНАЗАРОВ</t>
  </si>
  <si>
    <t>ЕРГАЛИ</t>
  </si>
  <si>
    <t>БЕКТУРГАНОВИЧ</t>
  </si>
  <si>
    <t>ЕСЕНБАЕВ</t>
  </si>
  <si>
    <t>Физика/Астрономия</t>
  </si>
  <si>
    <t>ОСПАНОВ</t>
  </si>
  <si>
    <t>МАКСАТ</t>
  </si>
  <si>
    <t>АБДИПАТТАЕВИЧ</t>
  </si>
  <si>
    <t>География</t>
  </si>
  <si>
    <t>ДЖУСАБЕКОВА</t>
  </si>
  <si>
    <t>ЖАМАЛ</t>
  </si>
  <si>
    <t>ШАРАФУДДИНОВНА</t>
  </si>
  <si>
    <t>ТЕМИРБАЕВ</t>
  </si>
  <si>
    <t>ЛЕНИНШИЛ</t>
  </si>
  <si>
    <t>ТАСБОЛАТОВИЧ</t>
  </si>
  <si>
    <t>АТЫМТАЕВ</t>
  </si>
  <si>
    <t>УРИНБОСАР</t>
  </si>
  <si>
    <t>КЕЛЬДЫБЕКОВИЧ</t>
  </si>
  <si>
    <t>АЙМБЕТОВА</t>
  </si>
  <si>
    <t>АКТОТЫ</t>
  </si>
  <si>
    <t>УЛЬМЕСОВНА</t>
  </si>
  <si>
    <t>ТАЛИПОВА</t>
  </si>
  <si>
    <t>ДИЛЯРА</t>
  </si>
  <si>
    <t>УМИРБЕКОВНА</t>
  </si>
  <si>
    <t>Көркем еңбек</t>
  </si>
  <si>
    <t>НУРМАНОВА</t>
  </si>
  <si>
    <t>АКМАРАЛ</t>
  </si>
  <si>
    <t>ЖАРИЛКАСИНОВНА</t>
  </si>
  <si>
    <t>БАЙТАСОВА</t>
  </si>
  <si>
    <t>КЛАРА</t>
  </si>
  <si>
    <t>ЖАПБАРОВНА</t>
  </si>
  <si>
    <t>КАДИРОВА</t>
  </si>
  <si>
    <t>АЗИЗА</t>
  </si>
  <si>
    <t>ХУРСАНБАЕВНА</t>
  </si>
  <si>
    <t>Өзбек тілі және әдибиет</t>
  </si>
  <si>
    <t>ТОКБОЛАТОВА</t>
  </si>
  <si>
    <t>РАУЛАН</t>
  </si>
  <si>
    <t>ХАМИТОВНА</t>
  </si>
  <si>
    <t>ТЕМИРБАЕВА</t>
  </si>
  <si>
    <t>КУРСАН</t>
  </si>
  <si>
    <t>ЖАКЫПОВНА</t>
  </si>
  <si>
    <t>технология</t>
  </si>
  <si>
    <t>АСКАРОВА</t>
  </si>
  <si>
    <t>ФАРИДА</t>
  </si>
  <si>
    <t>СЕЙТОВНА</t>
  </si>
  <si>
    <t>САУРАН</t>
  </si>
  <si>
    <t>ДІНІҚҰЛ</t>
  </si>
  <si>
    <t>ЖАСҰЗАҚҰЛЫ</t>
  </si>
  <si>
    <t>БАБАКАЛАНОВ</t>
  </si>
  <si>
    <t>АЗИЗ</t>
  </si>
  <si>
    <t>АЛАЯРОВИЧ</t>
  </si>
  <si>
    <t>ИБРАЙМАХУНОВ</t>
  </si>
  <si>
    <t>ШУХРАТЖАН</t>
  </si>
  <si>
    <t>МАХМУТЖАНОВИЧ</t>
  </si>
  <si>
    <t>Ұйғырлар</t>
  </si>
  <si>
    <t>АШИРБАЕВ</t>
  </si>
  <si>
    <t>БАУЫРЖАН</t>
  </si>
  <si>
    <t>ОРАЗАЛИЕВИЧ</t>
  </si>
  <si>
    <t>УСЕРОВА</t>
  </si>
  <si>
    <t>РАУШАН</t>
  </si>
  <si>
    <t>ЖОЛДАСОВНА</t>
  </si>
  <si>
    <t>ДУЙСЕНБАЕВА</t>
  </si>
  <si>
    <t>САЙРА</t>
  </si>
  <si>
    <t>КАЗАКОВНА</t>
  </si>
  <si>
    <t>СЕЛТАЕВА</t>
  </si>
  <si>
    <t>ГУЛЬНАЗ</t>
  </si>
  <si>
    <t>ПЕРДЕБЕКОВНА</t>
  </si>
  <si>
    <t>ЕРГЕШОВА</t>
  </si>
  <si>
    <t>НАРГИЗА</t>
  </si>
  <si>
    <t>АЛАЯРОВНА</t>
  </si>
  <si>
    <t>САЛТАНАТ</t>
  </si>
  <si>
    <t>АБДИПАТТАЕВНА</t>
  </si>
  <si>
    <t>ТУРДЫБАЕВА</t>
  </si>
  <si>
    <t>САЙДА</t>
  </si>
  <si>
    <t>ЮЛДАШЕВНА</t>
  </si>
  <si>
    <t>АЛЕНОВА</t>
  </si>
  <si>
    <t>ГУЛИМХАН</t>
  </si>
  <si>
    <t>ШАКИЗАДАЕВНА</t>
  </si>
  <si>
    <t>РУСТЕМОВНА</t>
  </si>
  <si>
    <t>ДИЛБАР</t>
  </si>
  <si>
    <t>ТУРДЫБАЕВНА</t>
  </si>
  <si>
    <t>БЕККУЛОВ</t>
  </si>
  <si>
    <t>БАХАДЫР</t>
  </si>
  <si>
    <t>БАТЫРОВИЧ</t>
  </si>
  <si>
    <t>МАМЫТОВА</t>
  </si>
  <si>
    <t>ЖАННАТ</t>
  </si>
  <si>
    <t>ТИРНАЗАРОВНА</t>
  </si>
  <si>
    <t>САЛЫКБАЕВА</t>
  </si>
  <si>
    <t>ЗАМИРА</t>
  </si>
  <si>
    <t>ЕГЕНБЕРДИЕВНА</t>
  </si>
  <si>
    <t>НАЙМАНБАЕВА</t>
  </si>
  <si>
    <t>УМИРГУЛ</t>
  </si>
  <si>
    <t>БЕРДИКУЛОВНА</t>
  </si>
  <si>
    <t>ЖУМАБЕКОВ</t>
  </si>
  <si>
    <t>БАГЛАН</t>
  </si>
  <si>
    <t>РАХМАНБЕРДИУЛЫ</t>
  </si>
  <si>
    <t>УМИРЗАХОВА</t>
  </si>
  <si>
    <t>ШОХИСТА</t>
  </si>
  <si>
    <t>МУХАМАДАЛИЕВНА</t>
  </si>
  <si>
    <t>ЕШМАТОВ</t>
  </si>
  <si>
    <t>ЖАНДОС</t>
  </si>
  <si>
    <t>ТУРАПБАЕВИЧ</t>
  </si>
  <si>
    <t>ИЛХАМОВА</t>
  </si>
  <si>
    <t>УГИЛАЙ</t>
  </si>
  <si>
    <t>КАБИЛЖАНОВНА</t>
  </si>
  <si>
    <t>ЭЪТИБОР</t>
  </si>
  <si>
    <t>ШЕРМЫРЗАЕВНА</t>
  </si>
  <si>
    <t>ОРАЗБАЕВА</t>
  </si>
  <si>
    <t>ХАЛЫКОВНА</t>
  </si>
  <si>
    <t>МЕЙРАМКУЛЬ</t>
  </si>
  <si>
    <t>КОРГАНБАЕВНА</t>
  </si>
  <si>
    <t>АБУОВА</t>
  </si>
  <si>
    <t>ЛЮЦИЯ</t>
  </si>
  <si>
    <t>РАХИМБЕКОВНА</t>
  </si>
  <si>
    <t>САРСЕНОВ</t>
  </si>
  <si>
    <t>ДАУРЕН</t>
  </si>
  <si>
    <t>НУРАЛИЕВИЧ</t>
  </si>
  <si>
    <t>ЮЛДАШЕВ</t>
  </si>
  <si>
    <t>РАХМАНКУЛ</t>
  </si>
  <si>
    <t>ГАНИБАЕВИЧ</t>
  </si>
  <si>
    <t>ТОЛЕБАЕВА</t>
  </si>
  <si>
    <t>ЖУЛДЫЗ</t>
  </si>
  <si>
    <t>ТИЛЕУОВНА</t>
  </si>
  <si>
    <t>МУХОМЕДКАЛИ</t>
  </si>
  <si>
    <t>КАСЫМБЕКОВ</t>
  </si>
  <si>
    <t>АНАРБЕК</t>
  </si>
  <si>
    <t>АПБАЗОВИЧ</t>
  </si>
  <si>
    <t>КУЛМАНОВА</t>
  </si>
  <si>
    <t>ЗУЛХУМАР</t>
  </si>
  <si>
    <t>ЮСУПОВНА</t>
  </si>
  <si>
    <t>ДУСТАНОВА</t>
  </si>
  <si>
    <t>РОБИЯ</t>
  </si>
  <si>
    <t>КАМЧИБЕКОВНА</t>
  </si>
  <si>
    <t>БЕГАЙС</t>
  </si>
  <si>
    <t>АЙЫМБЕК</t>
  </si>
  <si>
    <t>ОРЫНТАЙУЛЫ</t>
  </si>
  <si>
    <t>САТЫБАЛДЫ</t>
  </si>
  <si>
    <t>РАХМАНАЛИЕВИЧ</t>
  </si>
  <si>
    <t>ЖОРАКУЛОВА</t>
  </si>
  <si>
    <t>АЛЬФИЯ</t>
  </si>
  <si>
    <t>КУАТОВНА</t>
  </si>
  <si>
    <t>ГУЛМИРА</t>
  </si>
  <si>
    <t>АДИЛБЕКОВНА</t>
  </si>
  <si>
    <t>АДИХАНБАЕВА</t>
  </si>
  <si>
    <t>МУАТТАР</t>
  </si>
  <si>
    <t>ЖОЛДАСБАЕВНА</t>
  </si>
  <si>
    <t>Химия</t>
  </si>
  <si>
    <t>НАУРЫЗБАЕВА</t>
  </si>
  <si>
    <t>РАБИГА</t>
  </si>
  <si>
    <t>ТАСТАНОВНА</t>
  </si>
  <si>
    <t>ХУДАЙБЕРГЕНОВА</t>
  </si>
  <si>
    <t>ШАДМАНАЙ</t>
  </si>
  <si>
    <t>ОРЫНБАЕВНА</t>
  </si>
  <si>
    <t>КАПЛАНОВА</t>
  </si>
  <si>
    <t>МЕРУЕТ</t>
  </si>
  <si>
    <t>ИБРАГИМОВА</t>
  </si>
  <si>
    <t>МАМУРА</t>
  </si>
  <si>
    <t>КУРБАНОВНА</t>
  </si>
  <si>
    <t>БЕГАЛИЕВА</t>
  </si>
  <si>
    <t>ГУЛБАХАР</t>
  </si>
  <si>
    <t>АБДИМАНАПОВНА</t>
  </si>
  <si>
    <t>БАБАКАЛАНОВА</t>
  </si>
  <si>
    <t>МАЛОХАТ</t>
  </si>
  <si>
    <t>САТИМБАЕВНА</t>
  </si>
  <si>
    <t>АБДИКАРИМ</t>
  </si>
  <si>
    <t>КАНЫБАЕВ</t>
  </si>
  <si>
    <t>ТАЙЫРЖАН</t>
  </si>
  <si>
    <t>АМАНБАЕВИЧ</t>
  </si>
  <si>
    <t>ОРМАНОВ</t>
  </si>
  <si>
    <t>НУРСЕЙТ</t>
  </si>
  <si>
    <t>МУХТАРОВИЧ</t>
  </si>
  <si>
    <t>ТАЛАПОВА</t>
  </si>
  <si>
    <t>НОВБАХАР</t>
  </si>
  <si>
    <t>МУСТАФАЕВА</t>
  </si>
  <si>
    <t>КАЛИМА</t>
  </si>
  <si>
    <t>ДИЛШОД</t>
  </si>
  <si>
    <t>МУХАМЕДИНОВИЧ</t>
  </si>
  <si>
    <t>СМАЙЛОВА</t>
  </si>
  <si>
    <t>ШАХНОЗА</t>
  </si>
  <si>
    <t>САТЫБАЛДИЕВНА</t>
  </si>
  <si>
    <t>МУСАЕВА</t>
  </si>
  <si>
    <t>ОРЫНБАЙКЫЗЫ</t>
  </si>
  <si>
    <t>РОХМАНОВА</t>
  </si>
  <si>
    <t>МАХСУМА</t>
  </si>
  <si>
    <t>АБДУМАЛИКОВНА</t>
  </si>
  <si>
    <t>ТОГЖАН</t>
  </si>
  <si>
    <t>КАЗАХОВНА</t>
  </si>
  <si>
    <t>кітапханашы</t>
  </si>
  <si>
    <t>КУРАМЫСОВА</t>
  </si>
  <si>
    <t>АКЕРКЕ</t>
  </si>
  <si>
    <t>БАГЛАНОВНА</t>
  </si>
  <si>
    <t>АБДУВАЛИЕВНА</t>
  </si>
  <si>
    <t>САИТБУЛАЛОВА</t>
  </si>
  <si>
    <t>ХУСАНОВНА</t>
  </si>
  <si>
    <t>АМИРОВА</t>
  </si>
  <si>
    <t>МЕРУЕРТ</t>
  </si>
  <si>
    <t>НУРМАХАНОВНА</t>
  </si>
  <si>
    <t>АКИМОВА</t>
  </si>
  <si>
    <t>НУРГУЛЬ</t>
  </si>
  <si>
    <t>ЖОЛМУХАНБЕТОВНА</t>
  </si>
  <si>
    <t>ЕРЖИГИТ</t>
  </si>
  <si>
    <t>АБУБАКИРОВИЧ</t>
  </si>
  <si>
    <t>БАХИЕВА</t>
  </si>
  <si>
    <t>ГУЛЖАН</t>
  </si>
  <si>
    <t>БАХТИЯРОВНА</t>
  </si>
  <si>
    <t>ДЖАКИПОВА</t>
  </si>
  <si>
    <t>ЗАРИПА</t>
  </si>
  <si>
    <t>ТУРКЕБАЕВ</t>
  </si>
  <si>
    <t>ТАШКЕНАЛЫ</t>
  </si>
  <si>
    <t>СУНКАРОВИЧ</t>
  </si>
  <si>
    <t>УЙСИНБАЕВА</t>
  </si>
  <si>
    <t>САНАГУЛ</t>
  </si>
  <si>
    <t>БЕГМАНОВНА</t>
  </si>
  <si>
    <t>ПАРМАНОВА</t>
  </si>
  <si>
    <t>БАЛЖАН</t>
  </si>
  <si>
    <t>ТУРГУНБАЕВНА</t>
  </si>
  <si>
    <t>КАРИМСАХОВА</t>
  </si>
  <si>
    <t>ЖАДЫРА</t>
  </si>
  <si>
    <t>ТАСТАНБЕКОВНА</t>
  </si>
  <si>
    <t>ТАСТЕМІР</t>
  </si>
  <si>
    <t>РАЙЫМБЕК</t>
  </si>
  <si>
    <t>ӘМІРҰЛЫ</t>
  </si>
  <si>
    <t>лаборант</t>
  </si>
  <si>
    <t>ҚҰЛЫНТАЙ</t>
  </si>
  <si>
    <t>ӘБДІМАНАПҚЫЗЫ</t>
  </si>
  <si>
    <t>БҰЛДЫР</t>
  </si>
  <si>
    <t>ӘСЕЛ</t>
  </si>
  <si>
    <t>ИЛЬЯСҚЫЗЫ</t>
  </si>
  <si>
    <t>ГУЛЬЗИРА</t>
  </si>
  <si>
    <t>ХУДАЙБЕРГАНОВНА</t>
  </si>
  <si>
    <t>АБИШЕВА</t>
  </si>
  <si>
    <t>НУРГУЛ</t>
  </si>
  <si>
    <t>ЕРИКОВНА</t>
  </si>
  <si>
    <t>ОЗОДА</t>
  </si>
  <si>
    <t>ТУРСУМБАЕВ</t>
  </si>
  <si>
    <t>МУХРИДДИН</t>
  </si>
  <si>
    <t>МАХАМЕДЖАНОВИЧ</t>
  </si>
  <si>
    <t>ШЫРЫНБЕКОВА</t>
  </si>
  <si>
    <t>РЫСКУЛ</t>
  </si>
  <si>
    <t>АМЕТОВНА</t>
  </si>
  <si>
    <t>БЕКБОЛАТ</t>
  </si>
  <si>
    <t>ШЫҢҒЫСХАН</t>
  </si>
  <si>
    <t>МҰХТАРҰЛЫ</t>
  </si>
  <si>
    <t>МАТЛЮБА</t>
  </si>
  <si>
    <t>ХАЛДАРОВНА</t>
  </si>
  <si>
    <t>МАМАТКУЛОВА</t>
  </si>
  <si>
    <t>НАФИСА</t>
  </si>
  <si>
    <t>ТУРДАЛИЕВНА</t>
  </si>
  <si>
    <t>СУЛТАНОВА</t>
  </si>
  <si>
    <t>АНИПА</t>
  </si>
  <si>
    <t>ХАЛАУОВНА</t>
  </si>
  <si>
    <t>ИСАБЕКОВА</t>
  </si>
  <si>
    <t>НАРГИСА</t>
  </si>
  <si>
    <t>АБДУМУТАЛОВНА</t>
  </si>
  <si>
    <t>АБДРАХМАНОВА</t>
  </si>
  <si>
    <t>КЕНЕСБАЕВНА</t>
  </si>
  <si>
    <t>әлеуметтік педагог</t>
  </si>
  <si>
    <t>НУРМАМАТОВ</t>
  </si>
  <si>
    <t>МАРДОНЖОН</t>
  </si>
  <si>
    <t>ТАКИРОВИЧ</t>
  </si>
  <si>
    <t>ИБРАЙМАХУНОВА</t>
  </si>
  <si>
    <t>ЖАМИЛА</t>
  </si>
  <si>
    <t>ХАСАНОВНА</t>
  </si>
  <si>
    <t>ГУЛЬПЕРИ</t>
  </si>
  <si>
    <t>КАРСЫБАЕВНА</t>
  </si>
  <si>
    <t>МИРЗАЕВА</t>
  </si>
  <si>
    <t>КАТИРА</t>
  </si>
  <si>
    <t>МУСИРОВНА</t>
  </si>
  <si>
    <t>АЙНАБАЕВА</t>
  </si>
  <si>
    <t>АРЗЫГУЛ</t>
  </si>
  <si>
    <t>КУЧКАРОВНА</t>
  </si>
  <si>
    <t>БЕЙІМБЕТ</t>
  </si>
  <si>
    <t>ЖҰМАҒЫЗ</t>
  </si>
  <si>
    <t>АТАБАЙҚЫЗЫ</t>
  </si>
  <si>
    <t>МОМБЕКОВА</t>
  </si>
  <si>
    <t>МЕЙРАМКУЛ</t>
  </si>
  <si>
    <t>ҚОЖАХМЕТОВА</t>
  </si>
  <si>
    <t>ЖАННА</t>
  </si>
  <si>
    <t>БАКЫТҚЫЗЫ</t>
  </si>
  <si>
    <t>ӘБДЕЗОВ</t>
  </si>
  <si>
    <t>НҰРСУЛТАН</t>
  </si>
  <si>
    <t>ЖАҚСЫЛЫҚҰЛЫ</t>
  </si>
  <si>
    <t>АЛШИНОВА</t>
  </si>
  <si>
    <t>МУБАРАЙХОН</t>
  </si>
  <si>
    <t>ЕРКИНБАЙ ҚЫЗЫ</t>
  </si>
  <si>
    <t>АМАНБАЕВ</t>
  </si>
  <si>
    <t>ЕЛДАРБЕК</t>
  </si>
  <si>
    <t>МУХАМАДАЛИЕВИЧ</t>
  </si>
  <si>
    <t>ӘДІЛБЕК</t>
  </si>
  <si>
    <t>ҚАБЫЛ</t>
  </si>
  <si>
    <t>ӘБІЛБЕКҰЛЫ</t>
  </si>
  <si>
    <t>БЕГАЛЫ</t>
  </si>
  <si>
    <t>БАУЫРЖАНҚЫЗЫ</t>
  </si>
  <si>
    <t>ЕГЕМБЕРДИЕВА</t>
  </si>
  <si>
    <t>ХАЛИМА</t>
  </si>
  <si>
    <t>ӘБДІЛХАКІМҚЫЗЫ</t>
  </si>
  <si>
    <t>ДЖУСИПБЕКОВА</t>
  </si>
  <si>
    <t>ЖАНСУЛУ</t>
  </si>
  <si>
    <t>БЕИСЕНБАЕВНА</t>
  </si>
  <si>
    <t>КЕНЖЕБЕК</t>
  </si>
  <si>
    <t>МЕИРАМКУЛ</t>
  </si>
  <si>
    <t>ТАНАТАРҚЫЗЫ</t>
  </si>
  <si>
    <t>МАНАП</t>
  </si>
  <si>
    <t>АҚМАРАЛ</t>
  </si>
  <si>
    <t>АРЫСТАНБЕКҚЫЗЫ</t>
  </si>
  <si>
    <t>МУХТАРОВА</t>
  </si>
  <si>
    <t>БОТАКӨЗ</t>
  </si>
  <si>
    <t>НҰРСЕЙТҚЫЗЫ</t>
  </si>
  <si>
    <t>ТОҚБОЛАТОВ</t>
  </si>
  <si>
    <t>ШАЛҚАР</t>
  </si>
  <si>
    <t>АСҚАРҰЛЫ</t>
  </si>
  <si>
    <t>КАДИРОВ</t>
  </si>
  <si>
    <t>ДАСТАНЖАН</t>
  </si>
  <si>
    <t>ХУРСАНБАЕВИЧ</t>
  </si>
  <si>
    <t>УЛБОСЫН</t>
  </si>
  <si>
    <t>АБДУЛХАМИТОВНА</t>
  </si>
  <si>
    <t>СЕЛТАЕВ</t>
  </si>
  <si>
    <t>КЫЛЫШАЛИ</t>
  </si>
  <si>
    <t>САБЫРОВИЧ</t>
  </si>
  <si>
    <t>АЛИКУЛОВ</t>
  </si>
  <si>
    <t>ШУКИРБАЙ</t>
  </si>
  <si>
    <t>ЕРГЕШОВИЧ</t>
  </si>
  <si>
    <t>БЕКМУРЗАЕВ</t>
  </si>
  <si>
    <t>АСКАР</t>
  </si>
  <si>
    <t>ЖАДИЛОВИЧ</t>
  </si>
  <si>
    <t>АХМЕНТАЕВ</t>
  </si>
  <si>
    <t>ГАЛИМЖАН</t>
  </si>
  <si>
    <t>ЖАКСЫЛЫКОВИЧ</t>
  </si>
  <si>
    <t>ГУЛБАХРАМ</t>
  </si>
  <si>
    <t>ДУЙСЕНБЕКОВНА</t>
  </si>
  <si>
    <t>ОМОНОВА</t>
  </si>
  <si>
    <t>БАХТИГУЛ</t>
  </si>
  <si>
    <t>КУНТУРАЕВНА</t>
  </si>
  <si>
    <t>АШИРБАЕВА</t>
  </si>
  <si>
    <t>КУЛШАТ</t>
  </si>
  <si>
    <t>ШЕРЗОД</t>
  </si>
  <si>
    <t>РУСТАМОВИЧ</t>
  </si>
  <si>
    <t>ТАШКЕНБАЕВА</t>
  </si>
  <si>
    <t>БОХОДИРОВНА</t>
  </si>
  <si>
    <t>МИРСАИТОВА</t>
  </si>
  <si>
    <t>ДИЛОРА</t>
  </si>
  <si>
    <t>АБДУРАШИДОВНА</t>
  </si>
  <si>
    <t>СЕЙДАКПАР</t>
  </si>
  <si>
    <t>ГУЛБАЛА</t>
  </si>
  <si>
    <t>ШЫНАЛИҚЫЗЫ</t>
  </si>
  <si>
    <t>КАЛЫМБЕТОВ</t>
  </si>
  <si>
    <t>АЛИБЕК</t>
  </si>
  <si>
    <t>СЕЙДУЛЛАЕВИЧ</t>
  </si>
  <si>
    <t>СЫДЫКОВ</t>
  </si>
  <si>
    <t>ЕРКЕЛДИ</t>
  </si>
  <si>
    <t>НУРМАХАМЕТОВИЧ</t>
  </si>
  <si>
    <t>АРДАБАЕВ</t>
  </si>
  <si>
    <t>МАХСАТ</t>
  </si>
  <si>
    <t>АМИРОВИЧ</t>
  </si>
  <si>
    <t>КАЛИЕВ</t>
  </si>
  <si>
    <t>БЕРИК</t>
  </si>
  <si>
    <t>АМЗЕЕВИЧ</t>
  </si>
  <si>
    <t>КЕРИМБЕКОВ</t>
  </si>
  <si>
    <t>МАРАТ</t>
  </si>
  <si>
    <t>ХАЛЫҚОВА</t>
  </si>
  <si>
    <t>НАИИБА</t>
  </si>
  <si>
    <t>АБИЛАЗИЗҚЫЗЫ</t>
  </si>
  <si>
    <t>811031300635</t>
  </si>
  <si>
    <t>229</t>
  </si>
  <si>
    <t>0</t>
  </si>
  <si>
    <t>15</t>
  </si>
  <si>
    <t>3569581sss@gmail.com</t>
  </si>
  <si>
    <t>87082680878</t>
  </si>
  <si>
    <t>700718401689</t>
  </si>
  <si>
    <t>989</t>
  </si>
  <si>
    <t>21</t>
  </si>
  <si>
    <t>7</t>
  </si>
  <si>
    <t>zhusipbekova.roza.1@mail.ru</t>
  </si>
  <si>
    <t>87054526332</t>
  </si>
  <si>
    <t>880308402970</t>
  </si>
  <si>
    <t>253</t>
  </si>
  <si>
    <t>14</t>
  </si>
  <si>
    <t>saule_tuyakbayeva@mail.ru</t>
  </si>
  <si>
    <t>87781012818</t>
  </si>
  <si>
    <t>153</t>
  </si>
  <si>
    <t>нет</t>
  </si>
  <si>
    <t>931102401124</t>
  </si>
  <si>
    <t>sholpanka_93_02@mail.ru</t>
  </si>
  <si>
    <t>87054526585</t>
  </si>
  <si>
    <t>931027401800</t>
  </si>
  <si>
    <t>44</t>
  </si>
  <si>
    <t>8</t>
  </si>
  <si>
    <t>5</t>
  </si>
  <si>
    <t>makpal_omirali@mail.ru</t>
  </si>
  <si>
    <t>87020935423</t>
  </si>
  <si>
    <t>860616401428</t>
  </si>
  <si>
    <t>42</t>
  </si>
  <si>
    <t>4</t>
  </si>
  <si>
    <t>18</t>
  </si>
  <si>
    <t>11</t>
  </si>
  <si>
    <t>bekzada_16_86@mail.ru</t>
  </si>
  <si>
    <t>87025888656</t>
  </si>
  <si>
    <t>741120403159</t>
  </si>
  <si>
    <t>29</t>
  </si>
  <si>
    <t>2</t>
  </si>
  <si>
    <t>10</t>
  </si>
  <si>
    <t>orazbaevag1974@gmail.com</t>
  </si>
  <si>
    <t>87759984479</t>
  </si>
  <si>
    <t>890709402209</t>
  </si>
  <si>
    <t>aktibaeva-janat@mai.ru</t>
  </si>
  <si>
    <t>87759687514</t>
  </si>
  <si>
    <t>850114402445</t>
  </si>
  <si>
    <t>17</t>
  </si>
  <si>
    <t>tursunkulovalola44@mail.ru</t>
  </si>
  <si>
    <t>87054521662</t>
  </si>
  <si>
    <t>861110300930</t>
  </si>
  <si>
    <t>148</t>
  </si>
  <si>
    <t>Radzhapov.bekzat@bkl.ru</t>
  </si>
  <si>
    <t>87023737002</t>
  </si>
  <si>
    <t>800804402467</t>
  </si>
  <si>
    <t>33</t>
  </si>
  <si>
    <t>13</t>
  </si>
  <si>
    <t>kilybaeva80@mail.ru</t>
  </si>
  <si>
    <t>87054256983</t>
  </si>
  <si>
    <t>900601401832</t>
  </si>
  <si>
    <t>6</t>
  </si>
  <si>
    <t>aidoskhan@mail.ru</t>
  </si>
  <si>
    <t>87020630204</t>
  </si>
  <si>
    <t>930406401888</t>
  </si>
  <si>
    <t>Baktiar_Akerke@mail.ru</t>
  </si>
  <si>
    <t>87054521259</t>
  </si>
  <si>
    <t>790102401478</t>
  </si>
  <si>
    <t>28</t>
  </si>
  <si>
    <t>22</t>
  </si>
  <si>
    <t>zhibekesimova1979@gmail.com</t>
  </si>
  <si>
    <t>87753621145</t>
  </si>
  <si>
    <t>810827402078</t>
  </si>
  <si>
    <t>25</t>
  </si>
  <si>
    <t>zhanarospanova81@gmail.com</t>
  </si>
  <si>
    <t>87782373480</t>
  </si>
  <si>
    <t>941216401681</t>
  </si>
  <si>
    <t>45</t>
  </si>
  <si>
    <t>malika.yuldasheva.19@mail.ru</t>
  </si>
  <si>
    <t>87785751781</t>
  </si>
  <si>
    <t>820302300022</t>
  </si>
  <si>
    <t>s.kopjan.01@mail.ru</t>
  </si>
  <si>
    <t>87026074772</t>
  </si>
  <si>
    <t>780610300166</t>
  </si>
  <si>
    <t>20</t>
  </si>
  <si>
    <t>nurlan.saparbekov78@mail.ru</t>
  </si>
  <si>
    <t>87053619011</t>
  </si>
  <si>
    <t>830614400374</t>
  </si>
  <si>
    <t>19</t>
  </si>
  <si>
    <t>ainura1483@mail.ru</t>
  </si>
  <si>
    <t>87057532570</t>
  </si>
  <si>
    <t>741204401001</t>
  </si>
  <si>
    <t>245</t>
  </si>
  <si>
    <t>12</t>
  </si>
  <si>
    <t>FTazhieva@mail.ru</t>
  </si>
  <si>
    <t>87021763284</t>
  </si>
  <si>
    <t>910305401220</t>
  </si>
  <si>
    <t>jumabekov-nursaule@mail.ru</t>
  </si>
  <si>
    <t>87759562254</t>
  </si>
  <si>
    <t>750820402333</t>
  </si>
  <si>
    <t>56</t>
  </si>
  <si>
    <t>sharipa.smailova@mail.ru</t>
  </si>
  <si>
    <t>87012812827</t>
  </si>
  <si>
    <t>810210402767</t>
  </si>
  <si>
    <t>bolsynbaevakamka1@mail.ru</t>
  </si>
  <si>
    <t>87782787704</t>
  </si>
  <si>
    <t>880726400174</t>
  </si>
  <si>
    <t>73</t>
  </si>
  <si>
    <t>24</t>
  </si>
  <si>
    <t>balgerimesenbaeva@mail.ru</t>
  </si>
  <si>
    <t>87026202918</t>
  </si>
  <si>
    <t>770922303046</t>
  </si>
  <si>
    <t>r.abdulatip@mail.ru</t>
  </si>
  <si>
    <t>87052854878</t>
  </si>
  <si>
    <t>760120402518</t>
  </si>
  <si>
    <t>bekmuratova.ziyada@gmail.com</t>
  </si>
  <si>
    <t>87781227575</t>
  </si>
  <si>
    <t>731024301033</t>
  </si>
  <si>
    <t>72</t>
  </si>
  <si>
    <t>23</t>
  </si>
  <si>
    <t>serikbaevmmm@gmail.com</t>
  </si>
  <si>
    <t>87789463673</t>
  </si>
  <si>
    <t>810313401646</t>
  </si>
  <si>
    <t>Zliha8888@gmail.com</t>
  </si>
  <si>
    <t>87752140015</t>
  </si>
  <si>
    <t>830107401603</t>
  </si>
  <si>
    <t>saparova.alesya@mail.ru</t>
  </si>
  <si>
    <t>87058545236</t>
  </si>
  <si>
    <t>661218302128</t>
  </si>
  <si>
    <t>5538</t>
  </si>
  <si>
    <t>27</t>
  </si>
  <si>
    <t>ernazarov.ergali66@mail.ru</t>
  </si>
  <si>
    <t>87755622145</t>
  </si>
  <si>
    <t>39</t>
  </si>
  <si>
    <t>740212301956</t>
  </si>
  <si>
    <t>maksat.ospanov18@bk.ru</t>
  </si>
  <si>
    <t>87756988525</t>
  </si>
  <si>
    <t>660626402151</t>
  </si>
  <si>
    <t>89</t>
  </si>
  <si>
    <t>40</t>
  </si>
  <si>
    <t>34</t>
  </si>
  <si>
    <t>zhamal.dzhusabekova@mail.ru</t>
  </si>
  <si>
    <t>87754569823</t>
  </si>
  <si>
    <t>641107301917</t>
  </si>
  <si>
    <t>leninshil@bk.ru</t>
  </si>
  <si>
    <t>87029256345</t>
  </si>
  <si>
    <t>661028399030</t>
  </si>
  <si>
    <t>16</t>
  </si>
  <si>
    <t>atymtayevurinbosar@gmail.com</t>
  </si>
  <si>
    <t>87029663515</t>
  </si>
  <si>
    <t>710401400202</t>
  </si>
  <si>
    <t>58</t>
  </si>
  <si>
    <t>aimbetov-aktoti@mai.lru</t>
  </si>
  <si>
    <t>87751235622</t>
  </si>
  <si>
    <t>740715403031</t>
  </si>
  <si>
    <t>154</t>
  </si>
  <si>
    <t>Talipova_dilya@bk.lru</t>
  </si>
  <si>
    <t>87758966245</t>
  </si>
  <si>
    <t>790602401063</t>
  </si>
  <si>
    <t>akmaral-nurmanova@mail.ru</t>
  </si>
  <si>
    <t>87786634679</t>
  </si>
  <si>
    <t>830330400797</t>
  </si>
  <si>
    <t>118</t>
  </si>
  <si>
    <t>klara_baitas@mai.lru</t>
  </si>
  <si>
    <t>87754556622</t>
  </si>
  <si>
    <t>860102400732</t>
  </si>
  <si>
    <t>k.aziza1986@mail.ru</t>
  </si>
  <si>
    <t>87763611818</t>
  </si>
  <si>
    <t>790702402031</t>
  </si>
  <si>
    <t>tokbolatova.raulan@mail.ru</t>
  </si>
  <si>
    <t>87024134505</t>
  </si>
  <si>
    <t>640627401978</t>
  </si>
  <si>
    <t>139</t>
  </si>
  <si>
    <t>temirbaeva196@list.ru</t>
  </si>
  <si>
    <t>87023164366</t>
  </si>
  <si>
    <t>690418402205</t>
  </si>
  <si>
    <t>870</t>
  </si>
  <si>
    <t>faridaaskarova@mail.ru</t>
  </si>
  <si>
    <t>87754568855</t>
  </si>
  <si>
    <t>720606301082</t>
  </si>
  <si>
    <t>36</t>
  </si>
  <si>
    <t>35</t>
  </si>
  <si>
    <t>saurandinikul@mail.ru</t>
  </si>
  <si>
    <t>87055587272</t>
  </si>
  <si>
    <t>840902300830</t>
  </si>
  <si>
    <t>AZA8487@MAIL.RU</t>
  </si>
  <si>
    <t>87058966262</t>
  </si>
  <si>
    <t>840324302439</t>
  </si>
  <si>
    <t>87</t>
  </si>
  <si>
    <t>shoh2403@mail.ru</t>
  </si>
  <si>
    <t>87715670535</t>
  </si>
  <si>
    <t>821222300714</t>
  </si>
  <si>
    <t>bauka.ashirbaev82@mail.ru</t>
  </si>
  <si>
    <t>87024589633</t>
  </si>
  <si>
    <t>690411401863</t>
  </si>
  <si>
    <t>112</t>
  </si>
  <si>
    <t>userova.raushan0@mail.ru</t>
  </si>
  <si>
    <t>87754562536</t>
  </si>
  <si>
    <t>720209400270</t>
  </si>
  <si>
    <t>32</t>
  </si>
  <si>
    <t>Saira.duisenbaeva@mail.ru</t>
  </si>
  <si>
    <t>87783171964</t>
  </si>
  <si>
    <t>740406401838</t>
  </si>
  <si>
    <t>47</t>
  </si>
  <si>
    <t>seltaevagulnaz07@gmail.com</t>
  </si>
  <si>
    <t>87022585274</t>
  </si>
  <si>
    <t>811221400802</t>
  </si>
  <si>
    <t>nargizaergewova1981@gmail.com</t>
  </si>
  <si>
    <t>87716682081</t>
  </si>
  <si>
    <t>760816401880</t>
  </si>
  <si>
    <t>55</t>
  </si>
  <si>
    <t>ospanova.saltanat0@mail.ru</t>
  </si>
  <si>
    <t>87751236522</t>
  </si>
  <si>
    <t>770115402106</t>
  </si>
  <si>
    <t>82</t>
  </si>
  <si>
    <t>sajda77@bk.ru</t>
  </si>
  <si>
    <t>87058466029</t>
  </si>
  <si>
    <t>771015400703</t>
  </si>
  <si>
    <t>alenova_1977@inbox.ru</t>
  </si>
  <si>
    <t>87775102454</t>
  </si>
  <si>
    <t>731001403080</t>
  </si>
  <si>
    <t>95</t>
  </si>
  <si>
    <t>Tokbolatova.zhanat@mail.ru</t>
  </si>
  <si>
    <t>87782854973</t>
  </si>
  <si>
    <t>810127401798</t>
  </si>
  <si>
    <t>81</t>
  </si>
  <si>
    <t>yuldasheva_dilbar@bk.ru</t>
  </si>
  <si>
    <t>87088531081</t>
  </si>
  <si>
    <t>740804300699</t>
  </si>
  <si>
    <t>52</t>
  </si>
  <si>
    <t>baxadyr.bekkulov@mail.ru</t>
  </si>
  <si>
    <t>87022854964</t>
  </si>
  <si>
    <t>761229401634</t>
  </si>
  <si>
    <t>mamytova_zhanat@mail.ru</t>
  </si>
  <si>
    <t>87021256278</t>
  </si>
  <si>
    <t>820326402432</t>
  </si>
  <si>
    <t>275</t>
  </si>
  <si>
    <t>zamiramarat82@bk.ru</t>
  </si>
  <si>
    <t>87712419581</t>
  </si>
  <si>
    <t>770706400658</t>
  </si>
  <si>
    <t>nayman.001@mail.ru</t>
  </si>
  <si>
    <t>87021772500</t>
  </si>
  <si>
    <t>61</t>
  </si>
  <si>
    <t>910810300806</t>
  </si>
  <si>
    <t>zhumabekov_baglan@mai.ru</t>
  </si>
  <si>
    <t>87718832379</t>
  </si>
  <si>
    <t>911211401758</t>
  </si>
  <si>
    <t>umirzakhova_sh1@mail.ru</t>
  </si>
  <si>
    <t>87059157091</t>
  </si>
  <si>
    <t>850314300975</t>
  </si>
  <si>
    <t>jandos8585@mail.ru</t>
  </si>
  <si>
    <t>87024447484</t>
  </si>
  <si>
    <t>860412402536</t>
  </si>
  <si>
    <t>ilhamova.uglai@mail.ru</t>
  </si>
  <si>
    <t>87054122366</t>
  </si>
  <si>
    <t>851207400982</t>
  </si>
  <si>
    <t>etibor.ergesheva@mail.ru</t>
  </si>
  <si>
    <t>87020232927</t>
  </si>
  <si>
    <t>760710401656</t>
  </si>
  <si>
    <t>298</t>
  </si>
  <si>
    <t>Orazbaeva_janat@mail.ru</t>
  </si>
  <si>
    <t>87054256622</t>
  </si>
  <si>
    <t>800223402151</t>
  </si>
  <si>
    <t>2009-02-03T00:00:00</t>
  </si>
  <si>
    <t>205</t>
  </si>
  <si>
    <t>m114-begmanova@mai.lru</t>
  </si>
  <si>
    <t>87754225263</t>
  </si>
  <si>
    <t>780129402673</t>
  </si>
  <si>
    <t>labyova@mail.ru</t>
  </si>
  <si>
    <t>87023934936</t>
  </si>
  <si>
    <t>770116301870</t>
  </si>
  <si>
    <t>76</t>
  </si>
  <si>
    <t>sarsenov_dauren@mail.ru</t>
  </si>
  <si>
    <t>87711371999</t>
  </si>
  <si>
    <t>651125301550</t>
  </si>
  <si>
    <t>rakhmankululdasev@gmail.com</t>
  </si>
  <si>
    <t>87782448528</t>
  </si>
  <si>
    <t>830213401719</t>
  </si>
  <si>
    <t>juldiz83@mail.ru</t>
  </si>
  <si>
    <t>87754525211</t>
  </si>
  <si>
    <t>741206301587</t>
  </si>
  <si>
    <t>mishaabdiev331@gmail.com</t>
  </si>
  <si>
    <t>87713211974</t>
  </si>
  <si>
    <t>730901302026</t>
  </si>
  <si>
    <t>210</t>
  </si>
  <si>
    <t>anarbek.kasimbekov@mail.ru</t>
  </si>
  <si>
    <t>87758692355</t>
  </si>
  <si>
    <t>690701400376</t>
  </si>
  <si>
    <t>Kulmanova_zulkimar@mai.ru</t>
  </si>
  <si>
    <t>87756329655</t>
  </si>
  <si>
    <t>730201400645</t>
  </si>
  <si>
    <t>jusabekova@mail.ru</t>
  </si>
  <si>
    <t>87071252214</t>
  </si>
  <si>
    <t>641118402684</t>
  </si>
  <si>
    <t>robiyadustanova@mail.ru</t>
  </si>
  <si>
    <t>87751292830</t>
  </si>
  <si>
    <t>890607301448</t>
  </si>
  <si>
    <t>aiymbek89@mail.ru</t>
  </si>
  <si>
    <t>87021416741</t>
  </si>
  <si>
    <t>630529301243</t>
  </si>
  <si>
    <t>78</t>
  </si>
  <si>
    <t>satibaldi.ss66@mail.ru</t>
  </si>
  <si>
    <t>87054521462</t>
  </si>
  <si>
    <t>850919401969</t>
  </si>
  <si>
    <t>64</t>
  </si>
  <si>
    <t>alfon85@mail.ru</t>
  </si>
  <si>
    <t>87786529990</t>
  </si>
  <si>
    <t>771009402231</t>
  </si>
  <si>
    <t>2010-09-03T00:00:00</t>
  </si>
  <si>
    <t>smailovagulmira577@gmail.com</t>
  </si>
  <si>
    <t>87751236266</t>
  </si>
  <si>
    <t>900612401733</t>
  </si>
  <si>
    <t>68</t>
  </si>
  <si>
    <t>muattar.kz@gmail.com</t>
  </si>
  <si>
    <t>87716752262</t>
  </si>
  <si>
    <t>650304402317</t>
  </si>
  <si>
    <t>31</t>
  </si>
  <si>
    <t>nauryzbaeva.rabiga@mail.ru</t>
  </si>
  <si>
    <t>87018456765</t>
  </si>
  <si>
    <t>850426402342</t>
  </si>
  <si>
    <t>161</t>
  </si>
  <si>
    <t>shodmonai@mail.ru</t>
  </si>
  <si>
    <t>87053554092</t>
  </si>
  <si>
    <t>680405401829</t>
  </si>
  <si>
    <t>107</t>
  </si>
  <si>
    <t>kaplanova_meruert@mai.ru</t>
  </si>
  <si>
    <t>87051233550</t>
  </si>
  <si>
    <t>741209402312</t>
  </si>
  <si>
    <t>119</t>
  </si>
  <si>
    <t>i.mamura_74@mail.ru</t>
  </si>
  <si>
    <t>87051224451</t>
  </si>
  <si>
    <t>711231400935</t>
  </si>
  <si>
    <t>156</t>
  </si>
  <si>
    <t>begalieva.01.01@bk.ru</t>
  </si>
  <si>
    <t>87024933500</t>
  </si>
  <si>
    <t>890711401816</t>
  </si>
  <si>
    <t>babakalanova@mail.ru</t>
  </si>
  <si>
    <t>87713214146</t>
  </si>
  <si>
    <t>720916301197</t>
  </si>
  <si>
    <t>rahimbaev_abdukarim72@mail.ru</t>
  </si>
  <si>
    <t>87054522211</t>
  </si>
  <si>
    <t>670930302784</t>
  </si>
  <si>
    <t>54</t>
  </si>
  <si>
    <t>k.tayirzhan67@mail.ru</t>
  </si>
  <si>
    <t>87021522211</t>
  </si>
  <si>
    <t>740110302365</t>
  </si>
  <si>
    <t>nurseit-ormanov1974@mail.ru</t>
  </si>
  <si>
    <t>87024631774</t>
  </si>
  <si>
    <t>741109401856</t>
  </si>
  <si>
    <t>К-973</t>
  </si>
  <si>
    <t>navbakhor.talapova@mail.ru</t>
  </si>
  <si>
    <t>87021383787</t>
  </si>
  <si>
    <t>680119401884</t>
  </si>
  <si>
    <t>49</t>
  </si>
  <si>
    <t>mustafaevakalima6@gmail.com</t>
  </si>
  <si>
    <t>87781519022</t>
  </si>
  <si>
    <t>841019302929</t>
  </si>
  <si>
    <t>a_dilshat.1@mail.ru</t>
  </si>
  <si>
    <t>87056641125</t>
  </si>
  <si>
    <t>870429402739</t>
  </si>
  <si>
    <t>shahnoza.smailova.87@mail.ru</t>
  </si>
  <si>
    <t>87054228596</t>
  </si>
  <si>
    <t>710517450597</t>
  </si>
  <si>
    <t>akmaral-musayeva@mail.ru</t>
  </si>
  <si>
    <t>87759172771</t>
  </si>
  <si>
    <t>850718401857</t>
  </si>
  <si>
    <t>mahsuma-0007@mail.ru</t>
  </si>
  <si>
    <t>87719199995</t>
  </si>
  <si>
    <t>910410401985</t>
  </si>
  <si>
    <t>74</t>
  </si>
  <si>
    <t>kuramysova91@list.ru</t>
  </si>
  <si>
    <t>87751645505</t>
  </si>
  <si>
    <t>900913400573</t>
  </si>
  <si>
    <t>46</t>
  </si>
  <si>
    <t>orazbaeva.zhibek80@mail.ru</t>
  </si>
  <si>
    <t>87014528749</t>
  </si>
  <si>
    <t>830602400656</t>
  </si>
  <si>
    <t>589-ж/к</t>
  </si>
  <si>
    <t>amirova@maill.ru</t>
  </si>
  <si>
    <t>87786576567</t>
  </si>
  <si>
    <t>861005300107</t>
  </si>
  <si>
    <t>41</t>
  </si>
  <si>
    <t>erzhigit.esenbaev@mail.ru</t>
  </si>
  <si>
    <t>87024877777</t>
  </si>
  <si>
    <t>820308401852</t>
  </si>
  <si>
    <t>lisei_13@mail.ru</t>
  </si>
  <si>
    <t>87022440947</t>
  </si>
  <si>
    <t>800218400099</t>
  </si>
  <si>
    <t>нетm-114begmanova@mail.ru</t>
  </si>
  <si>
    <t>87751494008</t>
  </si>
  <si>
    <t>891001400484</t>
  </si>
  <si>
    <t>parmanova.b@mail.ru</t>
  </si>
  <si>
    <t>87781960889</t>
  </si>
  <si>
    <t>871102402753</t>
  </si>
  <si>
    <t>94</t>
  </si>
  <si>
    <t>karymsakovaz@inbox.ru</t>
  </si>
  <si>
    <t>87071029356</t>
  </si>
  <si>
    <t>940612401572</t>
  </si>
  <si>
    <t>akerkekulyntai7@mail.ru</t>
  </si>
  <si>
    <t>87025622566</t>
  </si>
  <si>
    <t>980205400421</t>
  </si>
  <si>
    <t>aselbuldur@mail.ru</t>
  </si>
  <si>
    <t>87718250729</t>
  </si>
  <si>
    <t>790917499023</t>
  </si>
  <si>
    <t>srsenova79@mail.ru</t>
  </si>
  <si>
    <t>87756157679</t>
  </si>
  <si>
    <t>830902400984</t>
  </si>
  <si>
    <t>38</t>
  </si>
  <si>
    <t>abnur.77@mail.ru</t>
  </si>
  <si>
    <t>87784516819</t>
  </si>
  <si>
    <t>760416402765</t>
  </si>
  <si>
    <t>1089</t>
  </si>
  <si>
    <t>ozoda@mail.ru</t>
  </si>
  <si>
    <t>87058860761</t>
  </si>
  <si>
    <t>940903301865</t>
  </si>
  <si>
    <t>86</t>
  </si>
  <si>
    <t>muhriddintursumbaev@gmail.com</t>
  </si>
  <si>
    <t>87713285888</t>
  </si>
  <si>
    <t>760328401848</t>
  </si>
  <si>
    <t>51</t>
  </si>
  <si>
    <t>ametova005@mail.ru</t>
  </si>
  <si>
    <t>87476282605</t>
  </si>
  <si>
    <t>971113300925</t>
  </si>
  <si>
    <t>bekbolat.shingishan@mail.ru</t>
  </si>
  <si>
    <t>87021329720</t>
  </si>
  <si>
    <t>810711402691</t>
  </si>
  <si>
    <t>108</t>
  </si>
  <si>
    <t>nafisa.mamatkulova1@mail.ru</t>
  </si>
  <si>
    <t>87054526625</t>
  </si>
  <si>
    <t>761007402161</t>
  </si>
  <si>
    <t>Abdrahman-zhanat2020@mail.ru</t>
  </si>
  <si>
    <t>87754522262</t>
  </si>
  <si>
    <t>860919300699</t>
  </si>
  <si>
    <t>mardon_tahirovi4@mail.ru</t>
  </si>
  <si>
    <t>87775605455</t>
  </si>
  <si>
    <t>860816402869</t>
  </si>
  <si>
    <t>ibraymahunova@inbox.ru</t>
  </si>
  <si>
    <t>87054855944</t>
  </si>
  <si>
    <t>860724403095</t>
  </si>
  <si>
    <t>userbaeva1971@inbox.ru</t>
  </si>
  <si>
    <t>87789524380</t>
  </si>
  <si>
    <t>970221400445</t>
  </si>
  <si>
    <t>m-114begmanova@mail.ru</t>
  </si>
  <si>
    <t>950425401200</t>
  </si>
  <si>
    <t>70</t>
  </si>
  <si>
    <t>zhanna-kozhakhmetova95@mail.ru</t>
  </si>
  <si>
    <t>87757089155</t>
  </si>
  <si>
    <t>950316300672</t>
  </si>
  <si>
    <t>nbdezov@bk.ru</t>
  </si>
  <si>
    <t>87781307172</t>
  </si>
  <si>
    <t>931226400686</t>
  </si>
  <si>
    <t>m.alshinova3@mail.ru</t>
  </si>
  <si>
    <t>87058629303</t>
  </si>
  <si>
    <t>000209500643</t>
  </si>
  <si>
    <t>eldar.amanbaev00@mail.ru</t>
  </si>
  <si>
    <t>87716253717</t>
  </si>
  <si>
    <t>950409301653</t>
  </si>
  <si>
    <t>adilbekkabul@gmail.com</t>
  </si>
  <si>
    <t>87029956599</t>
  </si>
  <si>
    <t>931231401097</t>
  </si>
  <si>
    <t>meruert.begaly@mail.ru</t>
  </si>
  <si>
    <t>87027701919</t>
  </si>
  <si>
    <t>971008401488</t>
  </si>
  <si>
    <t>khalima.yegemberdiyeva@mail.ru</t>
  </si>
  <si>
    <t>87781275340</t>
  </si>
  <si>
    <t>851030402025</t>
  </si>
  <si>
    <t>37</t>
  </si>
  <si>
    <t>jansulu@bk.ru</t>
  </si>
  <si>
    <t>87781508529</t>
  </si>
  <si>
    <t>990308402140</t>
  </si>
  <si>
    <t>kenjebekm@mail.ru</t>
  </si>
  <si>
    <t>87786816142</t>
  </si>
  <si>
    <t>951208400671</t>
  </si>
  <si>
    <t>71</t>
  </si>
  <si>
    <t>akmaral.manap@bk.ru</t>
  </si>
  <si>
    <t>87784488701</t>
  </si>
  <si>
    <t>931108401533</t>
  </si>
  <si>
    <t>muhtarovabotakoz9@gmail.com</t>
  </si>
  <si>
    <t>87027481772</t>
  </si>
  <si>
    <t>950110301390</t>
  </si>
  <si>
    <t>shalkartobolatov9595@mail.ru</t>
  </si>
  <si>
    <t>87018455116</t>
  </si>
  <si>
    <t>940707302045</t>
  </si>
  <si>
    <t>dastojon@bk.ru</t>
  </si>
  <si>
    <t>87054367574</t>
  </si>
  <si>
    <t>911110302186</t>
  </si>
  <si>
    <t>sher1191@mail.ru</t>
  </si>
  <si>
    <t>87785778302</t>
  </si>
  <si>
    <t>980520401470</t>
  </si>
  <si>
    <t>sgulbala@mail.ru</t>
  </si>
  <si>
    <t>87024536556</t>
  </si>
  <si>
    <t>970818401617</t>
  </si>
  <si>
    <t>noiba.khal@mail.ru</t>
  </si>
  <si>
    <t>87087136562</t>
  </si>
  <si>
    <t>640610402254</t>
  </si>
  <si>
    <t>129</t>
  </si>
  <si>
    <t>8754526688</t>
  </si>
  <si>
    <t>720423400442</t>
  </si>
  <si>
    <t>750801403318</t>
  </si>
  <si>
    <t>57</t>
  </si>
  <si>
    <t>87054256322</t>
  </si>
  <si>
    <t>651220402145</t>
  </si>
  <si>
    <t>870542225632</t>
  </si>
  <si>
    <t>760324402547</t>
  </si>
  <si>
    <t>87775682244</t>
  </si>
  <si>
    <t>810812302129</t>
  </si>
  <si>
    <t>87054915081</t>
  </si>
  <si>
    <t>770308406198</t>
  </si>
  <si>
    <t>700331400394</t>
  </si>
  <si>
    <t>890506402592</t>
  </si>
  <si>
    <t>№10</t>
  </si>
  <si>
    <t>790228400950</t>
  </si>
  <si>
    <t>590119301244</t>
  </si>
  <si>
    <t>8(702) 452 92 73</t>
  </si>
  <si>
    <t>841026402408</t>
  </si>
  <si>
    <t>960128300878</t>
  </si>
  <si>
    <t>87027484348</t>
  </si>
  <si>
    <t>730829402646</t>
  </si>
  <si>
    <t>790726404148</t>
  </si>
  <si>
    <t>760924403244</t>
  </si>
  <si>
    <t>660322401735</t>
  </si>
  <si>
    <t>62</t>
  </si>
  <si>
    <t>750502401396</t>
  </si>
  <si>
    <t>59</t>
  </si>
  <si>
    <t>910328402521</t>
  </si>
  <si>
    <t>621103301525</t>
  </si>
  <si>
    <t>63</t>
  </si>
  <si>
    <t>600525301955</t>
  </si>
  <si>
    <t>65</t>
  </si>
  <si>
    <t>800621303226</t>
  </si>
  <si>
    <t>66</t>
  </si>
  <si>
    <t>781001302977</t>
  </si>
  <si>
    <t>53</t>
  </si>
  <si>
    <t>711227400765</t>
  </si>
  <si>
    <t>760303403095</t>
  </si>
  <si>
    <t>67</t>
  </si>
  <si>
    <t>750104402271</t>
  </si>
  <si>
    <t>880806402849</t>
  </si>
  <si>
    <t>961107401880</t>
  </si>
  <si>
    <t>881103302922</t>
  </si>
  <si>
    <t>980218300830</t>
  </si>
  <si>
    <t>830716302309</t>
  </si>
  <si>
    <t>811027300712</t>
  </si>
  <si>
    <t>780611302148</t>
  </si>
  <si>
    <t>№</t>
  </si>
  <si>
    <t xml:space="preserve">Жынысы </t>
  </si>
  <si>
    <t xml:space="preserve">Ұлты </t>
  </si>
  <si>
    <t xml:space="preserve">Жұмысқа қабылдау күні </t>
  </si>
  <si>
    <t xml:space="preserve">Ағымдағы мерзімдегі жалпы еңбек  өтілі </t>
  </si>
  <si>
    <t>Жұмысқа қабылдау бұйрық нөмірі</t>
  </si>
  <si>
    <t xml:space="preserve">Электронды адрес (Е-mail) </t>
  </si>
  <si>
    <t xml:space="preserve">Ұялы телефон (нөмірі) </t>
  </si>
  <si>
    <t>қазақ</t>
  </si>
  <si>
    <t>өзбек</t>
  </si>
  <si>
    <t xml:space="preserve">өзбек </t>
  </si>
  <si>
    <t>ұйғыр</t>
  </si>
  <si>
    <t>жүктеме</t>
  </si>
  <si>
    <t>педагог- психол</t>
  </si>
  <si>
    <t>тәлімгер</t>
  </si>
  <si>
    <t>қазақ  тілі мен  әдебиеті</t>
  </si>
  <si>
    <t>орыс   тілі мен  әдебиеті</t>
  </si>
  <si>
    <t>өзбек   тілі мен  әдебиеті</t>
  </si>
  <si>
    <t>ағылшын тілі</t>
  </si>
  <si>
    <t>пән  атауы</t>
  </si>
  <si>
    <t>мұғалім  саны</t>
  </si>
  <si>
    <t>ерлер</t>
  </si>
  <si>
    <t>әйелдер</t>
  </si>
  <si>
    <t>математика</t>
  </si>
  <si>
    <t>информатика</t>
  </si>
  <si>
    <t>физика</t>
  </si>
  <si>
    <t>химия</t>
  </si>
  <si>
    <t>биология</t>
  </si>
  <si>
    <t>тарих</t>
  </si>
  <si>
    <t>геогорафия</t>
  </si>
  <si>
    <t>дене шынықтыру</t>
  </si>
  <si>
    <t>АӘД</t>
  </si>
  <si>
    <t>музыка</t>
  </si>
  <si>
    <t>"№  8 Т. БЕГМАНОВА  АТЫНДАҒЫ  ЖАЛПЫ  БІЛІМ  БЕРЕТІН  МЕКТЕП "   КММ  ҚЫЗМЕТКЕРЛЕРІНІҢ  САПАЛЫҚ  ҚҰРАМЫ  2024 - 2025  ОҚУ  ЖЫЛЫ</t>
  </si>
  <si>
    <t>БАСТАУЫШ</t>
  </si>
  <si>
    <t xml:space="preserve">    ұлттық  құрам</t>
  </si>
  <si>
    <t>19,10,</t>
  </si>
  <si>
    <t xml:space="preserve">Самбекова  </t>
  </si>
  <si>
    <t>Мулдер</t>
  </si>
  <si>
    <t>Сабырхановна</t>
  </si>
  <si>
    <t>казак</t>
  </si>
  <si>
    <t xml:space="preserve">ЕРЛЕР </t>
  </si>
  <si>
    <t>ӘЙЕЛДЕР</t>
  </si>
  <si>
    <t>ҚАЗАҚ</t>
  </si>
  <si>
    <t>ӨЗБЕК</t>
  </si>
  <si>
    <t>№  8 Т. БЕГМАНОВА  АТЫНДАҒЫ  ЖАЛПЫ  БІЛІМ  БЕРЕТІН  МЕКТЕП    КММ  ҚЫЗМЕТКЕРЛЕРІНІҢ  САПАЛЫҚ  ҚҰРАМЫ  2024 - 2025  ОҚУ  ЖЫЛЫ</t>
  </si>
  <si>
    <t xml:space="preserve"> жалпы еңбек  өтілі </t>
  </si>
  <si>
    <t xml:space="preserve">Жұм-қа қабылдау бұйрық нөмірі </t>
  </si>
  <si>
    <t>ҚЫЗМЕТІ</t>
  </si>
  <si>
    <t>санитар</t>
  </si>
  <si>
    <t>жұмысшы</t>
  </si>
  <si>
    <t>вахтер</t>
  </si>
  <si>
    <t>оператор- ис</t>
  </si>
  <si>
    <t>жүргізуші</t>
  </si>
  <si>
    <t>плотник</t>
  </si>
  <si>
    <t>гардероб</t>
  </si>
  <si>
    <t>дворник</t>
  </si>
  <si>
    <t>еден жуушы</t>
  </si>
  <si>
    <t>завхоз</t>
  </si>
  <si>
    <t>іс- жүргізуші</t>
  </si>
  <si>
    <t xml:space="preserve">Негізгі лауазым жүктемесі </t>
  </si>
  <si>
    <t>Жұм-қа қаб-ау бұйрық №</t>
  </si>
  <si>
    <t xml:space="preserve">Негізгі  жүктемесі </t>
  </si>
  <si>
    <t xml:space="preserve">жалпы еңбек  өтілі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</si>
</sst>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20"/>
      <color theme="1"/>
      <name val="Arial"/>
      <family val="2"/>
      <charset val="204"/>
    </font>
    <font>
      <sz val="20"/>
      <color rgb="FF7030A0"/>
      <name val="Arial"/>
      <family val="2"/>
      <charset val="204"/>
    </font>
    <font>
      <sz val="20"/>
      <name val="Arial"/>
      <family val="2"/>
      <charset val="204"/>
    </font>
    <font>
      <sz val="20"/>
      <color rgb="FF0070C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0"/>
      <color rgb="FF7030A0"/>
      <name val="Arial"/>
      <family val="2"/>
      <charset val="204"/>
    </font>
    <font>
      <sz val="11"/>
      <color theme="1"/>
      <name val="Arial"/>
      <family val="2"/>
      <charset val="204"/>
    </font>
    <font>
      <sz val="11.5"/>
      <color theme="1"/>
      <name val="Arial"/>
      <family val="2"/>
      <charset val="204"/>
    </font>
    <font>
      <sz val="11.5"/>
      <color rgb="FF7030A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4" fontId="8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9"/>
  <sheetViews>
    <sheetView tabSelected="1" view="pageBreakPreview" zoomScale="70" zoomScaleNormal="100" zoomScaleSheetLayoutView="70" workbookViewId="0">
      <pane ySplit="3" topLeftCell="A73" activePane="bottomLeft" state="frozen"/>
      <selection pane="bottomLeft" sqref="A1:XFD1048576"/>
    </sheetView>
  </sheetViews>
  <sheetFormatPr defaultRowHeight="33.75" customHeight="1"/>
  <cols>
    <col min="1" max="1" width="10.140625" style="1" customWidth="1"/>
    <col min="2" max="2" width="32.85546875" style="2" customWidth="1"/>
    <col min="3" max="3" width="28.140625" style="2" customWidth="1"/>
    <col min="4" max="4" width="33" style="2" customWidth="1"/>
    <col min="5" max="5" width="27.140625" style="1" customWidth="1"/>
    <col min="6" max="6" width="30.140625" style="1" customWidth="1"/>
    <col min="7" max="7" width="15.85546875" style="1" customWidth="1"/>
    <col min="8" max="8" width="16.85546875" style="2" customWidth="1"/>
    <col min="9" max="9" width="23.5703125" style="2" customWidth="1"/>
    <col min="10" max="10" width="25.140625" style="1" customWidth="1"/>
    <col min="11" max="11" width="13.85546875" style="1" customWidth="1"/>
    <col min="12" max="12" width="10.85546875" style="1" customWidth="1"/>
    <col min="13" max="13" width="12.85546875" style="1" customWidth="1"/>
    <col min="14" max="14" width="51.28515625" style="3" customWidth="1"/>
    <col min="15" max="15" width="26.85546875" style="1" customWidth="1"/>
    <col min="16" max="16384" width="9.140625" style="2"/>
  </cols>
  <sheetData>
    <row r="1" spans="1:15" ht="33.75" customHeight="1">
      <c r="C1" s="2" t="s">
        <v>1062</v>
      </c>
    </row>
    <row r="3" spans="1:15" s="6" customFormat="1" ht="81" customHeight="1">
      <c r="A3" s="4" t="s">
        <v>1029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0</v>
      </c>
      <c r="G3" s="4" t="s">
        <v>1030</v>
      </c>
      <c r="H3" s="4" t="s">
        <v>1031</v>
      </c>
      <c r="I3" s="4" t="s">
        <v>5</v>
      </c>
      <c r="J3" s="4" t="s">
        <v>1032</v>
      </c>
      <c r="K3" s="4" t="s">
        <v>1034</v>
      </c>
      <c r="L3" s="5" t="s">
        <v>1041</v>
      </c>
      <c r="M3" s="4" t="s">
        <v>1033</v>
      </c>
      <c r="N3" s="4" t="s">
        <v>1035</v>
      </c>
      <c r="O3" s="4" t="s">
        <v>1036</v>
      </c>
    </row>
    <row r="4" spans="1:15" s="11" customFormat="1" ht="33.75" customHeight="1">
      <c r="A4" s="7">
        <v>1</v>
      </c>
      <c r="B4" s="8" t="s">
        <v>6</v>
      </c>
      <c r="C4" s="8" t="s">
        <v>7</v>
      </c>
      <c r="D4" s="8" t="s">
        <v>8</v>
      </c>
      <c r="E4" s="9">
        <v>29890</v>
      </c>
      <c r="F4" s="7" t="s">
        <v>488</v>
      </c>
      <c r="G4" s="7" t="s">
        <v>9</v>
      </c>
      <c r="H4" s="8" t="s">
        <v>1037</v>
      </c>
      <c r="I4" s="8" t="s">
        <v>11</v>
      </c>
      <c r="J4" s="9">
        <v>39581</v>
      </c>
      <c r="K4" s="7" t="s">
        <v>489</v>
      </c>
      <c r="L4" s="7">
        <v>0.6</v>
      </c>
      <c r="M4" s="7">
        <v>3.11</v>
      </c>
      <c r="N4" s="10" t="s">
        <v>492</v>
      </c>
      <c r="O4" s="7" t="s">
        <v>493</v>
      </c>
    </row>
    <row r="5" spans="1:15" s="11" customFormat="1" ht="33.75" customHeight="1">
      <c r="A5" s="7">
        <v>2</v>
      </c>
      <c r="B5" s="8" t="s">
        <v>6</v>
      </c>
      <c r="C5" s="8" t="s">
        <v>249</v>
      </c>
      <c r="D5" s="8" t="s">
        <v>8</v>
      </c>
      <c r="E5" s="9">
        <v>27369</v>
      </c>
      <c r="F5" s="7" t="s">
        <v>765</v>
      </c>
      <c r="G5" s="7" t="s">
        <v>9</v>
      </c>
      <c r="H5" s="8" t="s">
        <v>1037</v>
      </c>
      <c r="I5" s="8" t="s">
        <v>167</v>
      </c>
      <c r="J5" s="9">
        <v>35674</v>
      </c>
      <c r="K5" s="7" t="s">
        <v>558</v>
      </c>
      <c r="L5" s="7">
        <v>1.5</v>
      </c>
      <c r="M5" s="7">
        <v>29.11</v>
      </c>
      <c r="N5" s="10" t="s">
        <v>766</v>
      </c>
      <c r="O5" s="7" t="s">
        <v>767</v>
      </c>
    </row>
    <row r="6" spans="1:15" s="11" customFormat="1" ht="33.75" customHeight="1">
      <c r="A6" s="7">
        <v>3</v>
      </c>
      <c r="B6" s="8" t="s">
        <v>380</v>
      </c>
      <c r="C6" s="8" t="s">
        <v>56</v>
      </c>
      <c r="D6" s="8" t="s">
        <v>381</v>
      </c>
      <c r="E6" s="9">
        <v>28040</v>
      </c>
      <c r="F6" s="7" t="s">
        <v>914</v>
      </c>
      <c r="G6" s="7" t="s">
        <v>15</v>
      </c>
      <c r="H6" s="8" t="s">
        <v>1037</v>
      </c>
      <c r="I6" s="8" t="s">
        <v>382</v>
      </c>
      <c r="J6" s="9">
        <v>40948</v>
      </c>
      <c r="K6" s="7" t="s">
        <v>805</v>
      </c>
      <c r="L6" s="7">
        <v>1</v>
      </c>
      <c r="M6" s="7">
        <v>12.07</v>
      </c>
      <c r="N6" s="10" t="s">
        <v>915</v>
      </c>
      <c r="O6" s="7" t="s">
        <v>916</v>
      </c>
    </row>
    <row r="7" spans="1:15" s="11" customFormat="1" ht="33.75" customHeight="1">
      <c r="A7" s="7">
        <v>4</v>
      </c>
      <c r="B7" s="8" t="s">
        <v>94</v>
      </c>
      <c r="C7" s="8" t="s">
        <v>95</v>
      </c>
      <c r="D7" s="8" t="s">
        <v>96</v>
      </c>
      <c r="E7" s="9">
        <v>30481</v>
      </c>
      <c r="F7" s="7" t="s">
        <v>572</v>
      </c>
      <c r="G7" s="7" t="s">
        <v>15</v>
      </c>
      <c r="H7" s="8" t="s">
        <v>1037</v>
      </c>
      <c r="I7" s="8" t="s">
        <v>44</v>
      </c>
      <c r="J7" s="9">
        <v>38250</v>
      </c>
      <c r="K7" s="7" t="s">
        <v>573</v>
      </c>
      <c r="L7" s="7">
        <v>1.3</v>
      </c>
      <c r="M7" s="7" t="s">
        <v>1065</v>
      </c>
      <c r="N7" s="10" t="s">
        <v>574</v>
      </c>
      <c r="O7" s="7" t="s">
        <v>575</v>
      </c>
    </row>
    <row r="8" spans="1:15" s="11" customFormat="1" ht="33.75" customHeight="1">
      <c r="A8" s="7">
        <v>5</v>
      </c>
      <c r="B8" s="8" t="s">
        <v>356</v>
      </c>
      <c r="C8" s="8" t="s">
        <v>357</v>
      </c>
      <c r="D8" s="8" t="s">
        <v>358</v>
      </c>
      <c r="E8" s="9">
        <v>30561</v>
      </c>
      <c r="F8" s="7" t="s">
        <v>891</v>
      </c>
      <c r="G8" s="7" t="s">
        <v>15</v>
      </c>
      <c r="H8" s="8" t="s">
        <v>1037</v>
      </c>
      <c r="I8" s="8" t="s">
        <v>79</v>
      </c>
      <c r="J8" s="9">
        <v>40422</v>
      </c>
      <c r="K8" s="7" t="s">
        <v>892</v>
      </c>
      <c r="L8" s="7">
        <v>0.9</v>
      </c>
      <c r="M8" s="7">
        <v>13.11</v>
      </c>
      <c r="N8" s="10" t="s">
        <v>893</v>
      </c>
      <c r="O8" s="7" t="s">
        <v>894</v>
      </c>
    </row>
    <row r="9" spans="1:15" s="11" customFormat="1" ht="33.75" customHeight="1">
      <c r="A9" s="7">
        <v>6</v>
      </c>
      <c r="B9" s="8" t="s">
        <v>237</v>
      </c>
      <c r="C9" s="8" t="s">
        <v>238</v>
      </c>
      <c r="D9" s="8" t="s">
        <v>239</v>
      </c>
      <c r="E9" s="9">
        <v>28519</v>
      </c>
      <c r="F9" s="7" t="s">
        <v>752</v>
      </c>
      <c r="G9" s="7" t="s">
        <v>15</v>
      </c>
      <c r="H9" s="8" t="s">
        <v>1037</v>
      </c>
      <c r="I9" s="8" t="s">
        <v>58</v>
      </c>
      <c r="J9" s="9">
        <v>38292</v>
      </c>
      <c r="K9" s="7" t="s">
        <v>562</v>
      </c>
      <c r="L9" s="7">
        <v>1.2</v>
      </c>
      <c r="M9" s="7">
        <v>19.100000000000001</v>
      </c>
      <c r="N9" s="10" t="s">
        <v>753</v>
      </c>
      <c r="O9" s="7" t="s">
        <v>754</v>
      </c>
    </row>
    <row r="10" spans="1:15" s="16" customFormat="1" ht="33.75" customHeight="1">
      <c r="A10" s="12">
        <v>7</v>
      </c>
      <c r="B10" s="13" t="s">
        <v>269</v>
      </c>
      <c r="C10" s="13" t="s">
        <v>270</v>
      </c>
      <c r="D10" s="13" t="s">
        <v>271</v>
      </c>
      <c r="E10" s="14">
        <v>33036</v>
      </c>
      <c r="F10" s="12" t="s">
        <v>796</v>
      </c>
      <c r="G10" s="12" t="s">
        <v>15</v>
      </c>
      <c r="H10" s="13" t="s">
        <v>1038</v>
      </c>
      <c r="I10" s="13" t="s">
        <v>272</v>
      </c>
      <c r="J10" s="14">
        <v>41183</v>
      </c>
      <c r="K10" s="12" t="s">
        <v>797</v>
      </c>
      <c r="L10" s="12">
        <v>1</v>
      </c>
      <c r="M10" s="12">
        <v>11.11</v>
      </c>
      <c r="N10" s="15" t="s">
        <v>798</v>
      </c>
      <c r="O10" s="12" t="s">
        <v>799</v>
      </c>
    </row>
    <row r="11" spans="1:15" s="11" customFormat="1" ht="33.75" customHeight="1">
      <c r="A11" s="7">
        <v>8</v>
      </c>
      <c r="B11" s="8" t="s">
        <v>144</v>
      </c>
      <c r="C11" s="8" t="s">
        <v>145</v>
      </c>
      <c r="D11" s="8" t="s">
        <v>146</v>
      </c>
      <c r="E11" s="9">
        <v>26024</v>
      </c>
      <c r="F11" s="7" t="s">
        <v>635</v>
      </c>
      <c r="G11" s="7" t="s">
        <v>15</v>
      </c>
      <c r="H11" s="8" t="s">
        <v>1037</v>
      </c>
      <c r="I11" s="8" t="s">
        <v>75</v>
      </c>
      <c r="J11" s="9">
        <v>35366</v>
      </c>
      <c r="K11" s="7" t="s">
        <v>636</v>
      </c>
      <c r="L11" s="7">
        <v>1.3</v>
      </c>
      <c r="M11" s="7">
        <v>31.07</v>
      </c>
      <c r="N11" s="10" t="s">
        <v>637</v>
      </c>
      <c r="O11" s="7" t="s">
        <v>638</v>
      </c>
    </row>
    <row r="12" spans="1:15" s="11" customFormat="1" ht="33.75" customHeight="1">
      <c r="A12" s="7">
        <v>9</v>
      </c>
      <c r="B12" s="8" t="s">
        <v>394</v>
      </c>
      <c r="C12" s="8" t="s">
        <v>395</v>
      </c>
      <c r="D12" s="8" t="s">
        <v>396</v>
      </c>
      <c r="E12" s="9">
        <v>31617</v>
      </c>
      <c r="F12" s="7" t="s">
        <v>923</v>
      </c>
      <c r="G12" s="7" t="s">
        <v>15</v>
      </c>
      <c r="H12" s="8" t="s">
        <v>1037</v>
      </c>
      <c r="I12" s="8" t="s">
        <v>22</v>
      </c>
      <c r="J12" s="9">
        <v>40848</v>
      </c>
      <c r="K12" s="7" t="s">
        <v>892</v>
      </c>
      <c r="L12" s="7">
        <v>1</v>
      </c>
      <c r="M12" s="7">
        <v>8.1</v>
      </c>
      <c r="N12" s="10" t="s">
        <v>924</v>
      </c>
      <c r="O12" s="7" t="s">
        <v>925</v>
      </c>
    </row>
    <row r="13" spans="1:15" s="11" customFormat="1" ht="33.75" customHeight="1">
      <c r="A13" s="7">
        <v>10</v>
      </c>
      <c r="B13" s="8" t="s">
        <v>201</v>
      </c>
      <c r="C13" s="8" t="s">
        <v>202</v>
      </c>
      <c r="D13" s="8" t="s">
        <v>203</v>
      </c>
      <c r="E13" s="9">
        <v>28413</v>
      </c>
      <c r="F13" s="7" t="s">
        <v>702</v>
      </c>
      <c r="G13" s="7" t="s">
        <v>15</v>
      </c>
      <c r="H13" s="8" t="s">
        <v>1037</v>
      </c>
      <c r="I13" s="8" t="s">
        <v>93</v>
      </c>
      <c r="J13" s="9">
        <v>37865</v>
      </c>
      <c r="K13" s="7" t="s">
        <v>632</v>
      </c>
      <c r="L13" s="7">
        <v>1</v>
      </c>
      <c r="M13" s="7">
        <v>28.11</v>
      </c>
      <c r="N13" s="10" t="s">
        <v>703</v>
      </c>
      <c r="O13" s="7" t="s">
        <v>704</v>
      </c>
    </row>
    <row r="14" spans="1:15" s="11" customFormat="1" ht="33.75" customHeight="1">
      <c r="A14" s="7">
        <v>11</v>
      </c>
      <c r="B14" s="8" t="s">
        <v>55</v>
      </c>
      <c r="C14" s="8" t="s">
        <v>56</v>
      </c>
      <c r="D14" s="8" t="s">
        <v>57</v>
      </c>
      <c r="E14" s="9">
        <v>32698</v>
      </c>
      <c r="F14" s="7" t="s">
        <v>529</v>
      </c>
      <c r="G14" s="7" t="s">
        <v>15</v>
      </c>
      <c r="H14" s="8" t="s">
        <v>1037</v>
      </c>
      <c r="I14" s="8" t="s">
        <v>58</v>
      </c>
      <c r="J14" s="9">
        <v>42251</v>
      </c>
      <c r="K14" s="7" t="s">
        <v>497</v>
      </c>
      <c r="L14" s="7">
        <v>1</v>
      </c>
      <c r="M14" s="7">
        <v>8</v>
      </c>
      <c r="N14" s="10" t="s">
        <v>530</v>
      </c>
      <c r="O14" s="7" t="s">
        <v>531</v>
      </c>
    </row>
    <row r="15" spans="1:15" ht="33.75" customHeight="1">
      <c r="A15" s="17">
        <v>12</v>
      </c>
      <c r="B15" s="18" t="s">
        <v>408</v>
      </c>
      <c r="C15" s="18" t="s">
        <v>409</v>
      </c>
      <c r="D15" s="18" t="s">
        <v>410</v>
      </c>
      <c r="E15" s="19">
        <v>34329</v>
      </c>
      <c r="F15" s="17" t="s">
        <v>935</v>
      </c>
      <c r="G15" s="17" t="s">
        <v>15</v>
      </c>
      <c r="H15" s="18" t="s">
        <v>1038</v>
      </c>
      <c r="I15" s="18" t="s">
        <v>160</v>
      </c>
      <c r="J15" s="19">
        <v>44454</v>
      </c>
      <c r="K15" s="17" t="s">
        <v>524</v>
      </c>
      <c r="L15" s="17">
        <v>0.8</v>
      </c>
      <c r="M15" s="17">
        <v>4.01</v>
      </c>
      <c r="N15" s="20" t="s">
        <v>936</v>
      </c>
      <c r="O15" s="17" t="s">
        <v>937</v>
      </c>
    </row>
    <row r="16" spans="1:15" ht="33.75" customHeight="1">
      <c r="A16" s="17">
        <v>13</v>
      </c>
      <c r="B16" s="18" t="s">
        <v>411</v>
      </c>
      <c r="C16" s="18" t="s">
        <v>412</v>
      </c>
      <c r="D16" s="18" t="s">
        <v>413</v>
      </c>
      <c r="E16" s="19">
        <v>36565</v>
      </c>
      <c r="F16" s="17" t="s">
        <v>938</v>
      </c>
      <c r="G16" s="17" t="s">
        <v>9</v>
      </c>
      <c r="H16" s="18" t="s">
        <v>1038</v>
      </c>
      <c r="I16" s="18" t="s">
        <v>44</v>
      </c>
      <c r="J16" s="19">
        <v>44480</v>
      </c>
      <c r="K16" s="17" t="s">
        <v>666</v>
      </c>
      <c r="L16" s="17">
        <v>0</v>
      </c>
      <c r="M16" s="17">
        <v>6</v>
      </c>
      <c r="N16" s="20" t="s">
        <v>939</v>
      </c>
      <c r="O16" s="17" t="s">
        <v>940</v>
      </c>
    </row>
    <row r="17" spans="1:15" s="11" customFormat="1" ht="33.75" customHeight="1">
      <c r="A17" s="7">
        <v>14</v>
      </c>
      <c r="B17" s="8" t="s">
        <v>320</v>
      </c>
      <c r="C17" s="8" t="s">
        <v>321</v>
      </c>
      <c r="D17" s="8" t="s">
        <v>322</v>
      </c>
      <c r="E17" s="9">
        <v>30469</v>
      </c>
      <c r="F17" s="7" t="s">
        <v>861</v>
      </c>
      <c r="G17" s="7" t="s">
        <v>15</v>
      </c>
      <c r="H17" s="8" t="s">
        <v>1037</v>
      </c>
      <c r="I17" s="8" t="s">
        <v>44</v>
      </c>
      <c r="J17" s="9">
        <v>45244</v>
      </c>
      <c r="K17" s="7" t="s">
        <v>862</v>
      </c>
      <c r="L17" s="7">
        <v>1</v>
      </c>
      <c r="M17" s="7">
        <v>17</v>
      </c>
      <c r="N17" s="10" t="s">
        <v>863</v>
      </c>
      <c r="O17" s="7" t="s">
        <v>864</v>
      </c>
    </row>
    <row r="18" spans="1:15" s="11" customFormat="1" ht="33.75" customHeight="1">
      <c r="A18" s="7">
        <v>15</v>
      </c>
      <c r="B18" s="8" t="s">
        <v>71</v>
      </c>
      <c r="C18" s="8" t="s">
        <v>72</v>
      </c>
      <c r="D18" s="8"/>
      <c r="E18" s="9">
        <v>33025</v>
      </c>
      <c r="F18" s="7" t="s">
        <v>545</v>
      </c>
      <c r="G18" s="7" t="s">
        <v>15</v>
      </c>
      <c r="H18" s="8" t="s">
        <v>1037</v>
      </c>
      <c r="I18" s="8" t="s">
        <v>44</v>
      </c>
      <c r="J18" s="9">
        <v>41520</v>
      </c>
      <c r="K18" s="7" t="s">
        <v>497</v>
      </c>
      <c r="L18" s="7">
        <v>1</v>
      </c>
      <c r="M18" s="7">
        <v>10.119999999999999</v>
      </c>
      <c r="N18" s="10" t="s">
        <v>547</v>
      </c>
      <c r="O18" s="7" t="s">
        <v>548</v>
      </c>
    </row>
    <row r="19" spans="1:15" s="11" customFormat="1" ht="33.75" customHeight="1">
      <c r="A19" s="7">
        <v>16</v>
      </c>
      <c r="B19" s="8" t="s">
        <v>168</v>
      </c>
      <c r="C19" s="8" t="s">
        <v>169</v>
      </c>
      <c r="D19" s="8" t="s">
        <v>170</v>
      </c>
      <c r="E19" s="9">
        <v>25311</v>
      </c>
      <c r="F19" s="7" t="s">
        <v>660</v>
      </c>
      <c r="G19" s="7" t="s">
        <v>15</v>
      </c>
      <c r="H19" s="8" t="s">
        <v>1037</v>
      </c>
      <c r="I19" s="8" t="s">
        <v>167</v>
      </c>
      <c r="J19" s="9">
        <v>34202</v>
      </c>
      <c r="K19" s="7" t="s">
        <v>661</v>
      </c>
      <c r="L19" s="7">
        <v>0.8</v>
      </c>
      <c r="M19" s="7">
        <v>31</v>
      </c>
      <c r="N19" s="10" t="s">
        <v>662</v>
      </c>
      <c r="O19" s="7" t="s">
        <v>663</v>
      </c>
    </row>
    <row r="20" spans="1:15" s="11" customFormat="1" ht="33.75" customHeight="1">
      <c r="A20" s="7">
        <v>17</v>
      </c>
      <c r="B20" s="8" t="s">
        <v>141</v>
      </c>
      <c r="C20" s="8" t="s">
        <v>142</v>
      </c>
      <c r="D20" s="8" t="s">
        <v>143</v>
      </c>
      <c r="E20" s="9">
        <v>24408</v>
      </c>
      <c r="F20" s="7" t="s">
        <v>631</v>
      </c>
      <c r="G20" s="7" t="s">
        <v>9</v>
      </c>
      <c r="H20" s="8" t="s">
        <v>1037</v>
      </c>
      <c r="I20" s="8" t="s">
        <v>58</v>
      </c>
      <c r="J20" s="9">
        <v>37134</v>
      </c>
      <c r="K20" s="7" t="s">
        <v>632</v>
      </c>
      <c r="L20" s="7">
        <v>1.3</v>
      </c>
      <c r="M20" s="7">
        <v>14</v>
      </c>
      <c r="N20" s="10" t="s">
        <v>633</v>
      </c>
      <c r="O20" s="7" t="s">
        <v>634</v>
      </c>
    </row>
    <row r="21" spans="1:15" s="11" customFormat="1" ht="33.75" customHeight="1">
      <c r="A21" s="7">
        <v>18</v>
      </c>
      <c r="B21" s="8" t="s">
        <v>141</v>
      </c>
      <c r="C21" s="8" t="s">
        <v>301</v>
      </c>
      <c r="D21" s="8" t="s">
        <v>302</v>
      </c>
      <c r="E21" s="9">
        <v>30974</v>
      </c>
      <c r="F21" s="7" t="s">
        <v>841</v>
      </c>
      <c r="G21" s="7" t="s">
        <v>9</v>
      </c>
      <c r="H21" s="8" t="s">
        <v>1037</v>
      </c>
      <c r="I21" s="8" t="s">
        <v>93</v>
      </c>
      <c r="J21" s="7" t="s">
        <v>793</v>
      </c>
      <c r="K21" s="7" t="s">
        <v>684</v>
      </c>
      <c r="L21" s="7">
        <v>1</v>
      </c>
      <c r="M21" s="7">
        <v>31</v>
      </c>
      <c r="N21" s="10" t="s">
        <v>842</v>
      </c>
      <c r="O21" s="7" t="s">
        <v>843</v>
      </c>
    </row>
    <row r="22" spans="1:15" s="11" customFormat="1" ht="33.75" customHeight="1">
      <c r="A22" s="7">
        <v>19</v>
      </c>
      <c r="B22" s="8" t="s">
        <v>181</v>
      </c>
      <c r="C22" s="8" t="s">
        <v>182</v>
      </c>
      <c r="D22" s="8" t="s">
        <v>183</v>
      </c>
      <c r="E22" s="9">
        <v>30307</v>
      </c>
      <c r="F22" s="7" t="s">
        <v>676</v>
      </c>
      <c r="G22" s="7" t="s">
        <v>9</v>
      </c>
      <c r="H22" s="8" t="s">
        <v>1037</v>
      </c>
      <c r="I22" s="8" t="s">
        <v>93</v>
      </c>
      <c r="J22" s="9">
        <v>37707</v>
      </c>
      <c r="K22" s="7" t="s">
        <v>524</v>
      </c>
      <c r="L22" s="7">
        <v>1</v>
      </c>
      <c r="M22" s="7">
        <v>20.11</v>
      </c>
      <c r="N22" s="10" t="s">
        <v>677</v>
      </c>
      <c r="O22" s="7" t="s">
        <v>678</v>
      </c>
    </row>
    <row r="23" spans="1:15" ht="33.75" customHeight="1">
      <c r="A23" s="17">
        <v>20</v>
      </c>
      <c r="B23" s="18" t="s">
        <v>174</v>
      </c>
      <c r="C23" s="18" t="s">
        <v>175</v>
      </c>
      <c r="D23" s="18" t="s">
        <v>176</v>
      </c>
      <c r="E23" s="19">
        <v>30927</v>
      </c>
      <c r="F23" s="17" t="s">
        <v>669</v>
      </c>
      <c r="G23" s="17" t="s">
        <v>9</v>
      </c>
      <c r="H23" s="18" t="s">
        <v>1038</v>
      </c>
      <c r="I23" s="18" t="s">
        <v>51</v>
      </c>
      <c r="J23" s="19">
        <v>37134</v>
      </c>
      <c r="K23" s="17" t="s">
        <v>636</v>
      </c>
      <c r="L23" s="17">
        <v>1</v>
      </c>
      <c r="M23" s="17" t="s">
        <v>604</v>
      </c>
      <c r="N23" s="20" t="s">
        <v>670</v>
      </c>
      <c r="O23" s="17" t="s">
        <v>671</v>
      </c>
    </row>
    <row r="24" spans="1:15" ht="33.75" customHeight="1">
      <c r="A24" s="17">
        <v>21</v>
      </c>
      <c r="B24" s="18" t="s">
        <v>287</v>
      </c>
      <c r="C24" s="18" t="s">
        <v>288</v>
      </c>
      <c r="D24" s="18" t="s">
        <v>289</v>
      </c>
      <c r="E24" s="19">
        <v>32700</v>
      </c>
      <c r="F24" s="17" t="s">
        <v>820</v>
      </c>
      <c r="G24" s="17" t="s">
        <v>15</v>
      </c>
      <c r="H24" s="18" t="s">
        <v>1038</v>
      </c>
      <c r="I24" s="18" t="s">
        <v>22</v>
      </c>
      <c r="J24" s="19">
        <v>40817</v>
      </c>
      <c r="K24" s="17" t="s">
        <v>593</v>
      </c>
      <c r="L24" s="17">
        <v>1</v>
      </c>
      <c r="M24" s="17">
        <v>12.11</v>
      </c>
      <c r="N24" s="20" t="s">
        <v>821</v>
      </c>
      <c r="O24" s="17" t="s">
        <v>822</v>
      </c>
    </row>
    <row r="25" spans="1:15" s="11" customFormat="1" ht="33.75" customHeight="1">
      <c r="A25" s="7">
        <v>22</v>
      </c>
      <c r="B25" s="8" t="s">
        <v>154</v>
      </c>
      <c r="C25" s="8" t="s">
        <v>155</v>
      </c>
      <c r="D25" s="8" t="s">
        <v>156</v>
      </c>
      <c r="E25" s="9">
        <v>30405</v>
      </c>
      <c r="F25" s="7" t="s">
        <v>646</v>
      </c>
      <c r="G25" s="7" t="s">
        <v>15</v>
      </c>
      <c r="H25" s="8" t="s">
        <v>1037</v>
      </c>
      <c r="I25" s="8" t="s">
        <v>1042</v>
      </c>
      <c r="J25" s="9">
        <v>38980</v>
      </c>
      <c r="K25" s="7" t="s">
        <v>647</v>
      </c>
      <c r="L25" s="7">
        <v>1</v>
      </c>
      <c r="M25" s="7">
        <v>17.11</v>
      </c>
      <c r="N25" s="10" t="s">
        <v>648</v>
      </c>
      <c r="O25" s="7" t="s">
        <v>649</v>
      </c>
    </row>
    <row r="26" spans="1:15" s="11" customFormat="1" ht="33.75" customHeight="1">
      <c r="A26" s="7">
        <v>23</v>
      </c>
      <c r="B26" s="8" t="s">
        <v>73</v>
      </c>
      <c r="C26" s="8" t="s">
        <v>74</v>
      </c>
      <c r="D26" s="8"/>
      <c r="E26" s="9">
        <v>34065</v>
      </c>
      <c r="F26" s="7" t="s">
        <v>549</v>
      </c>
      <c r="G26" s="7" t="s">
        <v>15</v>
      </c>
      <c r="H26" s="8" t="s">
        <v>1037</v>
      </c>
      <c r="I26" s="8" t="s">
        <v>75</v>
      </c>
      <c r="J26" s="9">
        <v>42309</v>
      </c>
      <c r="K26" s="7" t="s">
        <v>517</v>
      </c>
      <c r="L26" s="7">
        <v>0.8</v>
      </c>
      <c r="M26" s="7">
        <v>8.11</v>
      </c>
      <c r="N26" s="10" t="s">
        <v>550</v>
      </c>
      <c r="O26" s="7" t="s">
        <v>551</v>
      </c>
    </row>
    <row r="27" spans="1:15" s="11" customFormat="1" ht="33.75" customHeight="1">
      <c r="A27" s="7">
        <v>24</v>
      </c>
      <c r="B27" s="8" t="s">
        <v>328</v>
      </c>
      <c r="C27" s="8" t="s">
        <v>329</v>
      </c>
      <c r="D27" s="8" t="s">
        <v>330</v>
      </c>
      <c r="E27" s="9">
        <v>30018</v>
      </c>
      <c r="F27" s="7" t="s">
        <v>869</v>
      </c>
      <c r="G27" s="7" t="s">
        <v>15</v>
      </c>
      <c r="H27" s="8" t="s">
        <v>1037</v>
      </c>
      <c r="I27" s="8" t="s">
        <v>93</v>
      </c>
      <c r="J27" s="9">
        <v>44848</v>
      </c>
      <c r="K27" s="7" t="s">
        <v>546</v>
      </c>
      <c r="L27" s="7">
        <v>0.9</v>
      </c>
      <c r="M27" s="7">
        <v>21.11</v>
      </c>
      <c r="N27" s="10" t="s">
        <v>870</v>
      </c>
      <c r="O27" s="7" t="s">
        <v>871</v>
      </c>
    </row>
    <row r="28" spans="1:15" s="11" customFormat="1" ht="33.75" customHeight="1">
      <c r="A28" s="7">
        <v>25</v>
      </c>
      <c r="B28" s="8" t="s">
        <v>259</v>
      </c>
      <c r="C28" s="8" t="s">
        <v>260</v>
      </c>
      <c r="D28" s="8" t="s">
        <v>261</v>
      </c>
      <c r="E28" s="9">
        <v>32666</v>
      </c>
      <c r="F28" s="7" t="s">
        <v>781</v>
      </c>
      <c r="G28" s="7" t="s">
        <v>9</v>
      </c>
      <c r="H28" s="8" t="s">
        <v>1037</v>
      </c>
      <c r="I28" s="8" t="s">
        <v>134</v>
      </c>
      <c r="J28" s="9">
        <v>41866</v>
      </c>
      <c r="K28" s="7" t="s">
        <v>632</v>
      </c>
      <c r="L28" s="7">
        <v>1.5</v>
      </c>
      <c r="M28" s="7">
        <v>14.04</v>
      </c>
      <c r="N28" s="10" t="s">
        <v>782</v>
      </c>
      <c r="O28" s="7" t="s">
        <v>783</v>
      </c>
    </row>
    <row r="29" spans="1:15" s="11" customFormat="1" ht="33.75" customHeight="1">
      <c r="A29" s="7">
        <v>26</v>
      </c>
      <c r="B29" s="8" t="s">
        <v>284</v>
      </c>
      <c r="C29" s="8" t="s">
        <v>285</v>
      </c>
      <c r="D29" s="8" t="s">
        <v>286</v>
      </c>
      <c r="E29" s="9">
        <v>26298</v>
      </c>
      <c r="F29" s="7" t="s">
        <v>816</v>
      </c>
      <c r="G29" s="7" t="s">
        <v>15</v>
      </c>
      <c r="H29" s="8" t="s">
        <v>1037</v>
      </c>
      <c r="I29" s="8" t="s">
        <v>22</v>
      </c>
      <c r="J29" s="9">
        <v>35100</v>
      </c>
      <c r="K29" s="7" t="s">
        <v>817</v>
      </c>
      <c r="L29" s="7">
        <v>1</v>
      </c>
      <c r="M29" s="7">
        <v>32.11</v>
      </c>
      <c r="N29" s="10" t="s">
        <v>818</v>
      </c>
      <c r="O29" s="7" t="s">
        <v>819</v>
      </c>
    </row>
    <row r="30" spans="1:15" s="11" customFormat="1" ht="33.75" customHeight="1">
      <c r="A30" s="7">
        <v>27</v>
      </c>
      <c r="B30" s="8" t="s">
        <v>417</v>
      </c>
      <c r="C30" s="8" t="s">
        <v>321</v>
      </c>
      <c r="D30" s="8" t="s">
        <v>418</v>
      </c>
      <c r="E30" s="9">
        <v>34334</v>
      </c>
      <c r="F30" s="7" t="s">
        <v>944</v>
      </c>
      <c r="G30" s="7" t="s">
        <v>15</v>
      </c>
      <c r="H30" s="8" t="s">
        <v>1037</v>
      </c>
      <c r="I30" s="8" t="s">
        <v>75</v>
      </c>
      <c r="J30" s="9">
        <v>42982</v>
      </c>
      <c r="K30" s="7" t="s">
        <v>838</v>
      </c>
      <c r="L30" s="7">
        <v>0.6</v>
      </c>
      <c r="M30" s="7">
        <v>7.01</v>
      </c>
      <c r="N30" s="10" t="s">
        <v>945</v>
      </c>
      <c r="O30" s="7" t="s">
        <v>946</v>
      </c>
    </row>
    <row r="31" spans="1:15" s="11" customFormat="1" ht="33.75" customHeight="1">
      <c r="A31" s="7">
        <v>28</v>
      </c>
      <c r="B31" s="8" t="s">
        <v>397</v>
      </c>
      <c r="C31" s="8" t="s">
        <v>398</v>
      </c>
      <c r="D31" s="8" t="s">
        <v>399</v>
      </c>
      <c r="E31" s="9">
        <v>35482</v>
      </c>
      <c r="F31" s="7" t="s">
        <v>926</v>
      </c>
      <c r="G31" s="7" t="s">
        <v>15</v>
      </c>
      <c r="H31" s="8" t="s">
        <v>1037</v>
      </c>
      <c r="I31" s="8" t="s">
        <v>22</v>
      </c>
      <c r="J31" s="9">
        <v>44231</v>
      </c>
      <c r="K31" s="7" t="s">
        <v>578</v>
      </c>
      <c r="L31" s="7">
        <v>0.7</v>
      </c>
      <c r="M31" s="7">
        <v>4.01</v>
      </c>
      <c r="N31" s="10" t="s">
        <v>927</v>
      </c>
      <c r="O31" s="7" t="s">
        <v>548</v>
      </c>
    </row>
    <row r="32" spans="1:15" s="11" customFormat="1" ht="33.75" customHeight="1">
      <c r="A32" s="7">
        <v>29</v>
      </c>
      <c r="B32" s="8" t="s">
        <v>366</v>
      </c>
      <c r="C32" s="8" t="s">
        <v>367</v>
      </c>
      <c r="D32" s="8" t="s">
        <v>368</v>
      </c>
      <c r="E32" s="9">
        <v>35747</v>
      </c>
      <c r="F32" s="7" t="s">
        <v>907</v>
      </c>
      <c r="G32" s="7" t="s">
        <v>9</v>
      </c>
      <c r="H32" s="8" t="s">
        <v>1037</v>
      </c>
      <c r="I32" s="8" t="s">
        <v>272</v>
      </c>
      <c r="J32" s="9">
        <v>44231</v>
      </c>
      <c r="K32" s="7" t="s">
        <v>573</v>
      </c>
      <c r="L32" s="7">
        <v>1</v>
      </c>
      <c r="M32" s="7">
        <v>4.01</v>
      </c>
      <c r="N32" s="10" t="s">
        <v>908</v>
      </c>
      <c r="O32" s="7" t="s">
        <v>909</v>
      </c>
    </row>
    <row r="33" spans="1:15" s="11" customFormat="1" ht="33.75" customHeight="1">
      <c r="A33" s="7">
        <v>30</v>
      </c>
      <c r="B33" s="8" t="s">
        <v>207</v>
      </c>
      <c r="C33" s="8" t="s">
        <v>208</v>
      </c>
      <c r="D33" s="8" t="s">
        <v>209</v>
      </c>
      <c r="E33" s="9">
        <v>27245</v>
      </c>
      <c r="F33" s="7" t="s">
        <v>713</v>
      </c>
      <c r="G33" s="7" t="s">
        <v>9</v>
      </c>
      <c r="H33" s="8" t="s">
        <v>1037</v>
      </c>
      <c r="I33" s="8" t="s">
        <v>93</v>
      </c>
      <c r="J33" s="9">
        <v>35126</v>
      </c>
      <c r="K33" s="7" t="s">
        <v>714</v>
      </c>
      <c r="L33" s="7">
        <v>1.1000000000000001</v>
      </c>
      <c r="M33" s="7">
        <v>26.07</v>
      </c>
      <c r="N33" s="10" t="s">
        <v>715</v>
      </c>
      <c r="O33" s="7" t="s">
        <v>716</v>
      </c>
    </row>
    <row r="34" spans="1:15" s="11" customFormat="1" ht="33.75" customHeight="1">
      <c r="A34" s="7">
        <v>31</v>
      </c>
      <c r="B34" s="8" t="s">
        <v>52</v>
      </c>
      <c r="C34" s="8" t="s">
        <v>53</v>
      </c>
      <c r="D34" s="8" t="s">
        <v>54</v>
      </c>
      <c r="E34" s="9">
        <v>27353</v>
      </c>
      <c r="F34" s="7" t="s">
        <v>523</v>
      </c>
      <c r="G34" s="7" t="s">
        <v>15</v>
      </c>
      <c r="H34" s="8" t="s">
        <v>1037</v>
      </c>
      <c r="I34" s="8" t="s">
        <v>47</v>
      </c>
      <c r="J34" s="9">
        <v>41365</v>
      </c>
      <c r="K34" s="7" t="s">
        <v>524</v>
      </c>
      <c r="L34" s="7">
        <v>1.2</v>
      </c>
      <c r="M34" s="7">
        <v>11.03</v>
      </c>
      <c r="N34" s="10" t="s">
        <v>527</v>
      </c>
      <c r="O34" s="7" t="s">
        <v>528</v>
      </c>
    </row>
    <row r="35" spans="1:15" s="11" customFormat="1" ht="33.75" customHeight="1">
      <c r="A35" s="7">
        <v>32</v>
      </c>
      <c r="B35" s="8" t="s">
        <v>114</v>
      </c>
      <c r="C35" s="8" t="s">
        <v>115</v>
      </c>
      <c r="D35" s="8" t="s">
        <v>116</v>
      </c>
      <c r="E35" s="9">
        <v>27779</v>
      </c>
      <c r="F35" s="7" t="s">
        <v>599</v>
      </c>
      <c r="G35" s="7" t="s">
        <v>15</v>
      </c>
      <c r="H35" s="8" t="s">
        <v>1037</v>
      </c>
      <c r="I35" s="8" t="s">
        <v>22</v>
      </c>
      <c r="J35" s="9">
        <v>34247</v>
      </c>
      <c r="K35" s="7">
        <v>139</v>
      </c>
      <c r="L35" s="7">
        <v>1.2</v>
      </c>
      <c r="M35" s="7">
        <v>29.11</v>
      </c>
      <c r="N35" s="10" t="s">
        <v>600</v>
      </c>
      <c r="O35" s="7" t="s">
        <v>601</v>
      </c>
    </row>
    <row r="36" spans="1:15" s="11" customFormat="1" ht="33.75" customHeight="1">
      <c r="A36" s="7">
        <v>33</v>
      </c>
      <c r="B36" s="8" t="s">
        <v>105</v>
      </c>
      <c r="C36" s="8" t="s">
        <v>106</v>
      </c>
      <c r="D36" s="8" t="s">
        <v>107</v>
      </c>
      <c r="E36" s="9">
        <v>29627</v>
      </c>
      <c r="F36" s="7" t="s">
        <v>588</v>
      </c>
      <c r="G36" s="7" t="s">
        <v>15</v>
      </c>
      <c r="H36" s="8" t="s">
        <v>1037</v>
      </c>
      <c r="I36" s="8" t="s">
        <v>22</v>
      </c>
      <c r="J36" s="9">
        <v>38969</v>
      </c>
      <c r="K36" s="7" t="s">
        <v>578</v>
      </c>
      <c r="L36" s="7">
        <v>1.2</v>
      </c>
      <c r="M36" s="7">
        <v>18.059999999999999</v>
      </c>
      <c r="N36" s="10" t="s">
        <v>589</v>
      </c>
      <c r="O36" s="7" t="s">
        <v>590</v>
      </c>
    </row>
    <row r="37" spans="1:15" s="11" customFormat="1" ht="33.75" customHeight="1">
      <c r="A37" s="7">
        <v>34</v>
      </c>
      <c r="B37" s="8" t="s">
        <v>351</v>
      </c>
      <c r="C37" s="8" t="s">
        <v>352</v>
      </c>
      <c r="D37" s="8" t="s">
        <v>353</v>
      </c>
      <c r="E37" s="9">
        <v>35831</v>
      </c>
      <c r="F37" s="7" t="s">
        <v>885</v>
      </c>
      <c r="G37" s="7" t="s">
        <v>15</v>
      </c>
      <c r="H37" s="8" t="s">
        <v>1037</v>
      </c>
      <c r="I37" s="8" t="s">
        <v>130</v>
      </c>
      <c r="J37" s="9">
        <v>44105</v>
      </c>
      <c r="K37" s="7" t="s">
        <v>502</v>
      </c>
      <c r="L37" s="7">
        <v>0.5</v>
      </c>
      <c r="M37" s="7">
        <v>40.4</v>
      </c>
      <c r="N37" s="10" t="s">
        <v>886</v>
      </c>
      <c r="O37" s="7" t="s">
        <v>887</v>
      </c>
    </row>
    <row r="38" spans="1:15" s="11" customFormat="1" ht="33.75" customHeight="1">
      <c r="A38" s="7">
        <v>35</v>
      </c>
      <c r="B38" s="8" t="s">
        <v>331</v>
      </c>
      <c r="C38" s="8" t="s">
        <v>332</v>
      </c>
      <c r="D38" s="8" t="s">
        <v>37</v>
      </c>
      <c r="E38" s="9">
        <v>29269</v>
      </c>
      <c r="F38" s="7" t="s">
        <v>872</v>
      </c>
      <c r="G38" s="7" t="s">
        <v>15</v>
      </c>
      <c r="H38" s="8" t="s">
        <v>1037</v>
      </c>
      <c r="I38" s="8" t="s">
        <v>79</v>
      </c>
      <c r="J38" s="9">
        <v>44440</v>
      </c>
      <c r="K38" s="7" t="s">
        <v>615</v>
      </c>
      <c r="L38" s="7">
        <v>0.7</v>
      </c>
      <c r="M38" s="7">
        <v>3.1</v>
      </c>
      <c r="N38" s="10" t="s">
        <v>873</v>
      </c>
      <c r="O38" s="7" t="s">
        <v>874</v>
      </c>
    </row>
    <row r="39" spans="1:15" s="11" customFormat="1" ht="33.75" customHeight="1">
      <c r="A39" s="7">
        <v>36</v>
      </c>
      <c r="B39" s="8" t="s">
        <v>135</v>
      </c>
      <c r="C39" s="8" t="s">
        <v>136</v>
      </c>
      <c r="D39" s="8" t="s">
        <v>137</v>
      </c>
      <c r="E39" s="9">
        <v>24284</v>
      </c>
      <c r="F39" s="7" t="s">
        <v>622</v>
      </c>
      <c r="G39" s="7" t="s">
        <v>15</v>
      </c>
      <c r="H39" s="8" t="s">
        <v>1037</v>
      </c>
      <c r="I39" s="8" t="s">
        <v>58</v>
      </c>
      <c r="J39" s="9">
        <v>35674</v>
      </c>
      <c r="K39" s="7" t="s">
        <v>623</v>
      </c>
      <c r="L39" s="7">
        <v>1.3</v>
      </c>
      <c r="M39" s="7">
        <v>41</v>
      </c>
      <c r="N39" s="10" t="s">
        <v>626</v>
      </c>
      <c r="O39" s="7" t="s">
        <v>627</v>
      </c>
    </row>
    <row r="40" spans="1:15" s="11" customFormat="1" ht="33.75" customHeight="1">
      <c r="A40" s="7">
        <v>37</v>
      </c>
      <c r="B40" s="8" t="s">
        <v>135</v>
      </c>
      <c r="C40" s="8" t="s">
        <v>20</v>
      </c>
      <c r="D40" s="8" t="s">
        <v>137</v>
      </c>
      <c r="E40" s="9">
        <v>26696</v>
      </c>
      <c r="F40" s="7" t="s">
        <v>775</v>
      </c>
      <c r="G40" s="7" t="s">
        <v>15</v>
      </c>
      <c r="H40" s="8" t="s">
        <v>1037</v>
      </c>
      <c r="I40" s="8" t="s">
        <v>79</v>
      </c>
      <c r="J40" s="9">
        <v>34571</v>
      </c>
      <c r="K40" s="7" t="s">
        <v>495</v>
      </c>
      <c r="L40" s="7">
        <v>1</v>
      </c>
      <c r="M40" s="7">
        <v>30.01</v>
      </c>
      <c r="N40" s="10" t="s">
        <v>776</v>
      </c>
      <c r="O40" s="7" t="s">
        <v>777</v>
      </c>
    </row>
    <row r="41" spans="1:15" s="11" customFormat="1" ht="33.75" customHeight="1">
      <c r="A41" s="7">
        <v>38</v>
      </c>
      <c r="B41" s="8" t="s">
        <v>422</v>
      </c>
      <c r="C41" s="8" t="s">
        <v>423</v>
      </c>
      <c r="D41" s="8" t="s">
        <v>424</v>
      </c>
      <c r="E41" s="9">
        <v>31350</v>
      </c>
      <c r="F41" s="7" t="s">
        <v>950</v>
      </c>
      <c r="G41" s="7" t="s">
        <v>15</v>
      </c>
      <c r="H41" s="8" t="s">
        <v>1037</v>
      </c>
      <c r="I41" s="8" t="s">
        <v>93</v>
      </c>
      <c r="J41" s="9">
        <v>44484</v>
      </c>
      <c r="K41" s="7" t="s">
        <v>951</v>
      </c>
      <c r="L41" s="7">
        <v>1</v>
      </c>
      <c r="M41" s="7">
        <v>3.11</v>
      </c>
      <c r="N41" s="10" t="s">
        <v>952</v>
      </c>
      <c r="O41" s="7" t="s">
        <v>953</v>
      </c>
    </row>
    <row r="42" spans="1:15" s="11" customFormat="1" ht="33.75" customHeight="1">
      <c r="A42" s="7">
        <v>39</v>
      </c>
      <c r="B42" s="8" t="s">
        <v>187</v>
      </c>
      <c r="C42" s="8" t="s">
        <v>188</v>
      </c>
      <c r="D42" s="8" t="s">
        <v>189</v>
      </c>
      <c r="E42" s="9">
        <v>26338</v>
      </c>
      <c r="F42" s="7" t="s">
        <v>683</v>
      </c>
      <c r="G42" s="7" t="s">
        <v>15</v>
      </c>
      <c r="H42" s="8" t="s">
        <v>1037</v>
      </c>
      <c r="I42" s="8" t="s">
        <v>22</v>
      </c>
      <c r="J42" s="9">
        <v>36124</v>
      </c>
      <c r="K42" s="7" t="s">
        <v>569</v>
      </c>
      <c r="L42" s="7">
        <v>1</v>
      </c>
      <c r="M42" s="7">
        <v>31.1</v>
      </c>
      <c r="N42" s="10" t="s">
        <v>685</v>
      </c>
      <c r="O42" s="7" t="s">
        <v>686</v>
      </c>
    </row>
    <row r="43" spans="1:15" ht="33.75" customHeight="1">
      <c r="A43" s="17">
        <v>40</v>
      </c>
      <c r="B43" s="18" t="s">
        <v>256</v>
      </c>
      <c r="C43" s="18" t="s">
        <v>257</v>
      </c>
      <c r="D43" s="18" t="s">
        <v>258</v>
      </c>
      <c r="E43" s="19">
        <v>23699</v>
      </c>
      <c r="F43" s="17" t="s">
        <v>778</v>
      </c>
      <c r="G43" s="17" t="s">
        <v>15</v>
      </c>
      <c r="H43" s="18" t="s">
        <v>1039</v>
      </c>
      <c r="I43" s="18" t="s">
        <v>160</v>
      </c>
      <c r="J43" s="19">
        <v>37134</v>
      </c>
      <c r="K43" s="17" t="s">
        <v>520</v>
      </c>
      <c r="L43" s="17">
        <v>1.2</v>
      </c>
      <c r="M43" s="17" t="s">
        <v>618</v>
      </c>
      <c r="N43" s="20" t="s">
        <v>779</v>
      </c>
      <c r="O43" s="17" t="s">
        <v>780</v>
      </c>
    </row>
    <row r="44" spans="1:15" ht="33.75" customHeight="1">
      <c r="A44" s="17">
        <v>41</v>
      </c>
      <c r="B44" s="18" t="s">
        <v>419</v>
      </c>
      <c r="C44" s="18" t="s">
        <v>420</v>
      </c>
      <c r="D44" s="18" t="s">
        <v>421</v>
      </c>
      <c r="E44" s="19">
        <v>35711</v>
      </c>
      <c r="F44" s="17" t="s">
        <v>947</v>
      </c>
      <c r="G44" s="17" t="s">
        <v>15</v>
      </c>
      <c r="H44" s="18" t="s">
        <v>1039</v>
      </c>
      <c r="I44" s="18" t="s">
        <v>22</v>
      </c>
      <c r="J44" s="19">
        <v>44246</v>
      </c>
      <c r="K44" s="17" t="s">
        <v>496</v>
      </c>
      <c r="L44" s="17">
        <v>0.7</v>
      </c>
      <c r="M44" s="17">
        <v>3.05</v>
      </c>
      <c r="N44" s="20" t="s">
        <v>948</v>
      </c>
      <c r="O44" s="17" t="s">
        <v>949</v>
      </c>
    </row>
    <row r="45" spans="1:15" ht="33.75" customHeight="1">
      <c r="A45" s="17">
        <v>42</v>
      </c>
      <c r="B45" s="18" t="s">
        <v>193</v>
      </c>
      <c r="C45" s="18" t="s">
        <v>194</v>
      </c>
      <c r="D45" s="18" t="s">
        <v>195</v>
      </c>
      <c r="E45" s="19">
        <v>29941</v>
      </c>
      <c r="F45" s="17" t="s">
        <v>691</v>
      </c>
      <c r="G45" s="17" t="s">
        <v>15</v>
      </c>
      <c r="H45" s="18" t="s">
        <v>1039</v>
      </c>
      <c r="I45" s="18" t="s">
        <v>22</v>
      </c>
      <c r="J45" s="19">
        <v>38283</v>
      </c>
      <c r="K45" s="17" t="s">
        <v>636</v>
      </c>
      <c r="L45" s="17">
        <v>1</v>
      </c>
      <c r="M45" s="17">
        <v>25</v>
      </c>
      <c r="N45" s="20" t="s">
        <v>692</v>
      </c>
      <c r="O45" s="17" t="s">
        <v>693</v>
      </c>
    </row>
    <row r="46" spans="1:15" ht="33.75" customHeight="1">
      <c r="A46" s="17">
        <v>43</v>
      </c>
      <c r="B46" s="18" t="s">
        <v>193</v>
      </c>
      <c r="C46" s="18" t="s">
        <v>231</v>
      </c>
      <c r="D46" s="18" t="s">
        <v>232</v>
      </c>
      <c r="E46" s="19">
        <v>31388</v>
      </c>
      <c r="F46" s="17" t="s">
        <v>740</v>
      </c>
      <c r="G46" s="17" t="s">
        <v>15</v>
      </c>
      <c r="H46" s="18" t="s">
        <v>1039</v>
      </c>
      <c r="I46" s="18" t="s">
        <v>22</v>
      </c>
      <c r="J46" s="19">
        <v>41886</v>
      </c>
      <c r="K46" s="17" t="s">
        <v>636</v>
      </c>
      <c r="L46" s="17">
        <v>1</v>
      </c>
      <c r="M46" s="17">
        <v>11.03</v>
      </c>
      <c r="N46" s="20" t="s">
        <v>741</v>
      </c>
      <c r="O46" s="17" t="s">
        <v>742</v>
      </c>
    </row>
    <row r="47" spans="1:15" s="11" customFormat="1" ht="33.75" customHeight="1">
      <c r="A47" s="7">
        <v>44</v>
      </c>
      <c r="B47" s="8" t="s">
        <v>126</v>
      </c>
      <c r="C47" s="8" t="s">
        <v>127</v>
      </c>
      <c r="D47" s="8" t="s">
        <v>128</v>
      </c>
      <c r="E47" s="9">
        <v>24459</v>
      </c>
      <c r="F47" s="7" t="s">
        <v>613</v>
      </c>
      <c r="G47" s="7" t="s">
        <v>9</v>
      </c>
      <c r="H47" s="8" t="s">
        <v>1037</v>
      </c>
      <c r="I47" s="8" t="s">
        <v>11</v>
      </c>
      <c r="J47" s="9">
        <v>36039</v>
      </c>
      <c r="K47" s="7" t="s">
        <v>614</v>
      </c>
      <c r="L47" s="7">
        <v>0.8</v>
      </c>
      <c r="M47" s="7">
        <v>33.11</v>
      </c>
      <c r="N47" s="10" t="s">
        <v>616</v>
      </c>
      <c r="O47" s="7" t="s">
        <v>617</v>
      </c>
    </row>
    <row r="48" spans="1:15" s="11" customFormat="1" ht="33.75" customHeight="1">
      <c r="A48" s="7">
        <v>45</v>
      </c>
      <c r="B48" s="8" t="s">
        <v>129</v>
      </c>
      <c r="C48" s="8" t="s">
        <v>326</v>
      </c>
      <c r="D48" s="8" t="s">
        <v>327</v>
      </c>
      <c r="E48" s="9">
        <v>31690</v>
      </c>
      <c r="F48" s="7" t="s">
        <v>865</v>
      </c>
      <c r="G48" s="7" t="s">
        <v>9</v>
      </c>
      <c r="H48" s="8" t="s">
        <v>1037</v>
      </c>
      <c r="I48" s="8" t="s">
        <v>11</v>
      </c>
      <c r="J48" s="9">
        <v>44501</v>
      </c>
      <c r="K48" s="7" t="s">
        <v>866</v>
      </c>
      <c r="L48" s="7">
        <v>0.6</v>
      </c>
      <c r="M48" s="7">
        <v>8.11</v>
      </c>
      <c r="N48" s="10" t="s">
        <v>867</v>
      </c>
      <c r="O48" s="7" t="s">
        <v>868</v>
      </c>
    </row>
    <row r="49" spans="1:15" s="11" customFormat="1" ht="33.75" customHeight="1">
      <c r="A49" s="7">
        <v>46</v>
      </c>
      <c r="B49" s="8" t="s">
        <v>108</v>
      </c>
      <c r="C49" s="8" t="s">
        <v>109</v>
      </c>
      <c r="D49" s="8" t="s">
        <v>110</v>
      </c>
      <c r="E49" s="9">
        <v>32350</v>
      </c>
      <c r="F49" s="7" t="s">
        <v>591</v>
      </c>
      <c r="G49" s="7" t="s">
        <v>15</v>
      </c>
      <c r="H49" s="8" t="s">
        <v>1037</v>
      </c>
      <c r="I49" s="8" t="s">
        <v>93</v>
      </c>
      <c r="J49" s="9">
        <v>40074</v>
      </c>
      <c r="K49" s="7" t="s">
        <v>592</v>
      </c>
      <c r="L49" s="7">
        <v>1</v>
      </c>
      <c r="M49" s="7">
        <v>14.11</v>
      </c>
      <c r="N49" s="10" t="s">
        <v>594</v>
      </c>
      <c r="O49" s="7" t="s">
        <v>595</v>
      </c>
    </row>
    <row r="50" spans="1:15" s="11" customFormat="1" ht="33.75" customHeight="1">
      <c r="A50" s="7">
        <v>47</v>
      </c>
      <c r="B50" s="8" t="s">
        <v>76</v>
      </c>
      <c r="C50" s="8" t="s">
        <v>77</v>
      </c>
      <c r="D50" s="8" t="s">
        <v>78</v>
      </c>
      <c r="E50" s="9">
        <v>28857</v>
      </c>
      <c r="F50" s="7" t="s">
        <v>552</v>
      </c>
      <c r="G50" s="7" t="s">
        <v>15</v>
      </c>
      <c r="H50" s="8" t="s">
        <v>1037</v>
      </c>
      <c r="I50" s="8" t="s">
        <v>79</v>
      </c>
      <c r="J50" s="9">
        <v>37135</v>
      </c>
      <c r="K50" s="7" t="s">
        <v>553</v>
      </c>
      <c r="L50" s="7">
        <v>1.2</v>
      </c>
      <c r="M50" s="7">
        <v>23.01</v>
      </c>
      <c r="N50" s="10" t="s">
        <v>555</v>
      </c>
      <c r="O50" s="7" t="s">
        <v>556</v>
      </c>
    </row>
    <row r="51" spans="1:15" s="11" customFormat="1" ht="33.75" customHeight="1">
      <c r="A51" s="7">
        <v>48</v>
      </c>
      <c r="B51" s="8" t="s">
        <v>225</v>
      </c>
      <c r="C51" s="8" t="s">
        <v>226</v>
      </c>
      <c r="D51" s="8" t="s">
        <v>227</v>
      </c>
      <c r="E51" s="9">
        <v>31120</v>
      </c>
      <c r="F51" s="7" t="s">
        <v>734</v>
      </c>
      <c r="G51" s="7" t="s">
        <v>9</v>
      </c>
      <c r="H51" s="8" t="s">
        <v>1037</v>
      </c>
      <c r="I51" s="8" t="s">
        <v>79</v>
      </c>
      <c r="J51" s="9">
        <v>41514</v>
      </c>
      <c r="K51" s="7" t="s">
        <v>625</v>
      </c>
      <c r="L51" s="7">
        <v>0.8</v>
      </c>
      <c r="M51" s="7">
        <v>10.050000000000001</v>
      </c>
      <c r="N51" s="10" t="s">
        <v>735</v>
      </c>
      <c r="O51" s="7" t="s">
        <v>736</v>
      </c>
    </row>
    <row r="52" spans="1:15" s="11" customFormat="1" ht="33.75" customHeight="1">
      <c r="A52" s="7">
        <v>49</v>
      </c>
      <c r="B52" s="8" t="s">
        <v>405</v>
      </c>
      <c r="C52" s="8" t="s">
        <v>406</v>
      </c>
      <c r="D52" s="8" t="s">
        <v>407</v>
      </c>
      <c r="E52" s="9">
        <v>34774</v>
      </c>
      <c r="F52" s="7" t="s">
        <v>932</v>
      </c>
      <c r="G52" s="7" t="s">
        <v>9</v>
      </c>
      <c r="H52" s="8" t="s">
        <v>1037</v>
      </c>
      <c r="I52" s="8" t="s">
        <v>51</v>
      </c>
      <c r="J52" s="9">
        <v>44287</v>
      </c>
      <c r="K52" s="7" t="s">
        <v>558</v>
      </c>
      <c r="L52" s="7">
        <v>1</v>
      </c>
      <c r="M52" s="7">
        <v>4.05</v>
      </c>
      <c r="N52" s="10" t="s">
        <v>933</v>
      </c>
      <c r="O52" s="7" t="s">
        <v>934</v>
      </c>
    </row>
    <row r="53" spans="1:15" s="11" customFormat="1" ht="33.75" customHeight="1">
      <c r="A53" s="7">
        <v>50</v>
      </c>
      <c r="B53" s="8" t="s">
        <v>414</v>
      </c>
      <c r="C53" s="8" t="s">
        <v>415</v>
      </c>
      <c r="D53" s="8" t="s">
        <v>416</v>
      </c>
      <c r="E53" s="9">
        <v>34798</v>
      </c>
      <c r="F53" s="7" t="s">
        <v>941</v>
      </c>
      <c r="G53" s="7" t="s">
        <v>9</v>
      </c>
      <c r="H53" s="8" t="s">
        <v>1037</v>
      </c>
      <c r="I53" s="8" t="s">
        <v>11</v>
      </c>
      <c r="J53" s="9">
        <v>44169</v>
      </c>
      <c r="K53" s="7" t="s">
        <v>546</v>
      </c>
      <c r="L53" s="7">
        <v>0.6</v>
      </c>
      <c r="M53" s="7">
        <v>5.03</v>
      </c>
      <c r="N53" s="10" t="s">
        <v>942</v>
      </c>
      <c r="O53" s="7" t="s">
        <v>943</v>
      </c>
    </row>
    <row r="54" spans="1:15" s="11" customFormat="1" ht="33.75" customHeight="1">
      <c r="A54" s="7">
        <v>51</v>
      </c>
      <c r="B54" s="8" t="s">
        <v>41</v>
      </c>
      <c r="C54" s="8" t="s">
        <v>42</v>
      </c>
      <c r="D54" s="8" t="s">
        <v>43</v>
      </c>
      <c r="E54" s="9">
        <v>34275</v>
      </c>
      <c r="F54" s="7" t="s">
        <v>507</v>
      </c>
      <c r="G54" s="7" t="s">
        <v>15</v>
      </c>
      <c r="H54" s="8" t="s">
        <v>1037</v>
      </c>
      <c r="I54" s="8" t="s">
        <v>44</v>
      </c>
      <c r="J54" s="9">
        <v>42616</v>
      </c>
      <c r="K54" s="7" t="s">
        <v>497</v>
      </c>
      <c r="L54" s="7">
        <v>0</v>
      </c>
      <c r="M54" s="7">
        <v>8.0500000000000007</v>
      </c>
      <c r="N54" s="10" t="s">
        <v>508</v>
      </c>
      <c r="O54" s="7" t="s">
        <v>509</v>
      </c>
    </row>
    <row r="55" spans="1:15" s="11" customFormat="1" ht="33.75" customHeight="1">
      <c r="A55" s="7">
        <v>52</v>
      </c>
      <c r="B55" s="8" t="s">
        <v>120</v>
      </c>
      <c r="C55" s="8" t="s">
        <v>121</v>
      </c>
      <c r="D55" s="8" t="s">
        <v>122</v>
      </c>
      <c r="E55" s="9">
        <v>29658</v>
      </c>
      <c r="F55" s="7" t="s">
        <v>607</v>
      </c>
      <c r="G55" s="7" t="s">
        <v>15</v>
      </c>
      <c r="H55" s="8" t="s">
        <v>1037</v>
      </c>
      <c r="I55" s="8" t="s">
        <v>44</v>
      </c>
      <c r="J55" s="9">
        <v>38719</v>
      </c>
      <c r="K55" s="7" t="s">
        <v>585</v>
      </c>
      <c r="L55" s="7">
        <v>1.3</v>
      </c>
      <c r="M55" s="7">
        <v>17.079999999999998</v>
      </c>
      <c r="N55" s="10" t="s">
        <v>608</v>
      </c>
      <c r="O55" s="7" t="s">
        <v>609</v>
      </c>
    </row>
    <row r="56" spans="1:15" s="11" customFormat="1" ht="33.75" customHeight="1">
      <c r="A56" s="7">
        <v>53</v>
      </c>
      <c r="B56" s="8" t="s">
        <v>48</v>
      </c>
      <c r="C56" s="8" t="s">
        <v>49</v>
      </c>
      <c r="D56" s="8" t="s">
        <v>50</v>
      </c>
      <c r="E56" s="9">
        <v>31579</v>
      </c>
      <c r="F56" s="7" t="s">
        <v>516</v>
      </c>
      <c r="G56" s="7" t="s">
        <v>15</v>
      </c>
      <c r="H56" s="8" t="s">
        <v>1037</v>
      </c>
      <c r="I56" s="8" t="s">
        <v>51</v>
      </c>
      <c r="J56" s="9">
        <v>39937</v>
      </c>
      <c r="K56" s="7" t="s">
        <v>517</v>
      </c>
      <c r="L56" s="7">
        <v>1.1000000000000001</v>
      </c>
      <c r="M56" s="7">
        <v>10.08</v>
      </c>
      <c r="N56" s="10" t="s">
        <v>521</v>
      </c>
      <c r="O56" s="7" t="s">
        <v>522</v>
      </c>
    </row>
    <row r="57" spans="1:15" s="11" customFormat="1" ht="33.75" customHeight="1">
      <c r="A57" s="7">
        <v>54</v>
      </c>
      <c r="B57" s="8" t="s">
        <v>264</v>
      </c>
      <c r="C57" s="8" t="s">
        <v>265</v>
      </c>
      <c r="D57" s="8" t="s">
        <v>266</v>
      </c>
      <c r="E57" s="9">
        <v>31309</v>
      </c>
      <c r="F57" s="7" t="s">
        <v>788</v>
      </c>
      <c r="G57" s="7" t="s">
        <v>15</v>
      </c>
      <c r="H57" s="8" t="s">
        <v>1037</v>
      </c>
      <c r="I57" s="8" t="s">
        <v>58</v>
      </c>
      <c r="J57" s="9">
        <v>43351</v>
      </c>
      <c r="K57" s="7" t="s">
        <v>789</v>
      </c>
      <c r="L57" s="7">
        <v>1.2</v>
      </c>
      <c r="M57" s="7">
        <v>7.11</v>
      </c>
      <c r="N57" s="10" t="s">
        <v>790</v>
      </c>
      <c r="O57" s="7" t="s">
        <v>791</v>
      </c>
    </row>
    <row r="58" spans="1:15" s="11" customFormat="1" ht="33.75" customHeight="1">
      <c r="A58" s="7">
        <v>55</v>
      </c>
      <c r="B58" s="8" t="s">
        <v>219</v>
      </c>
      <c r="C58" s="8" t="s">
        <v>220</v>
      </c>
      <c r="D58" s="8" t="s">
        <v>221</v>
      </c>
      <c r="E58" s="9">
        <v>33460</v>
      </c>
      <c r="F58" s="7" t="s">
        <v>728</v>
      </c>
      <c r="G58" s="7" t="s">
        <v>9</v>
      </c>
      <c r="H58" s="8" t="s">
        <v>1037</v>
      </c>
      <c r="I58" s="8" t="s">
        <v>79</v>
      </c>
      <c r="J58" s="9">
        <v>41654</v>
      </c>
      <c r="K58" s="7" t="s">
        <v>727</v>
      </c>
      <c r="L58" s="7">
        <v>0.5</v>
      </c>
      <c r="M58" s="7">
        <v>10.050000000000001</v>
      </c>
      <c r="N58" s="10" t="s">
        <v>729</v>
      </c>
      <c r="O58" s="7" t="s">
        <v>730</v>
      </c>
    </row>
    <row r="59" spans="1:15" s="11" customFormat="1" ht="33.75" customHeight="1">
      <c r="A59" s="7">
        <v>56</v>
      </c>
      <c r="B59" s="8" t="s">
        <v>100</v>
      </c>
      <c r="C59" s="8" t="s">
        <v>101</v>
      </c>
      <c r="D59" s="8" t="s">
        <v>102</v>
      </c>
      <c r="E59" s="9">
        <v>33302</v>
      </c>
      <c r="F59" s="7" t="s">
        <v>581</v>
      </c>
      <c r="G59" s="7" t="s">
        <v>15</v>
      </c>
      <c r="H59" s="8" t="s">
        <v>1037</v>
      </c>
      <c r="I59" s="8" t="s">
        <v>44</v>
      </c>
      <c r="J59" s="9">
        <v>41888</v>
      </c>
      <c r="K59" s="7" t="s">
        <v>502</v>
      </c>
      <c r="L59" s="7">
        <v>1</v>
      </c>
      <c r="M59" s="7">
        <v>11</v>
      </c>
      <c r="N59" s="10" t="s">
        <v>582</v>
      </c>
      <c r="O59" s="7" t="s">
        <v>583</v>
      </c>
    </row>
    <row r="60" spans="1:15" s="11" customFormat="1" ht="33.75" customHeight="1">
      <c r="A60" s="7">
        <v>57</v>
      </c>
      <c r="B60" s="8" t="s">
        <v>19</v>
      </c>
      <c r="C60" s="8" t="s">
        <v>20</v>
      </c>
      <c r="D60" s="8" t="s">
        <v>21</v>
      </c>
      <c r="E60" s="9">
        <v>25767</v>
      </c>
      <c r="F60" s="7" t="s">
        <v>494</v>
      </c>
      <c r="G60" s="7" t="s">
        <v>15</v>
      </c>
      <c r="H60" s="8" t="s">
        <v>1037</v>
      </c>
      <c r="I60" s="8" t="s">
        <v>22</v>
      </c>
      <c r="J60" s="9">
        <v>37499</v>
      </c>
      <c r="K60" s="7" t="s">
        <v>495</v>
      </c>
      <c r="L60" s="7">
        <v>1.2</v>
      </c>
      <c r="M60" s="7">
        <v>29.11</v>
      </c>
      <c r="N60" s="10" t="s">
        <v>498</v>
      </c>
      <c r="O60" s="7" t="s">
        <v>499</v>
      </c>
    </row>
    <row r="61" spans="1:15" ht="33.75" customHeight="1">
      <c r="A61" s="7">
        <v>58</v>
      </c>
      <c r="B61" s="18" t="s">
        <v>281</v>
      </c>
      <c r="C61" s="18" t="s">
        <v>282</v>
      </c>
      <c r="D61" s="18" t="s">
        <v>283</v>
      </c>
      <c r="E61" s="19">
        <v>27372</v>
      </c>
      <c r="F61" s="17" t="s">
        <v>812</v>
      </c>
      <c r="G61" s="17" t="s">
        <v>15</v>
      </c>
      <c r="H61" s="18" t="s">
        <v>1039</v>
      </c>
      <c r="I61" s="18" t="s">
        <v>22</v>
      </c>
      <c r="J61" s="19">
        <v>34313</v>
      </c>
      <c r="K61" s="17" t="s">
        <v>813</v>
      </c>
      <c r="L61" s="17">
        <v>1.2</v>
      </c>
      <c r="M61" s="17">
        <v>30.08</v>
      </c>
      <c r="N61" s="20" t="s">
        <v>814</v>
      </c>
      <c r="O61" s="17" t="s">
        <v>815</v>
      </c>
    </row>
    <row r="62" spans="1:15" s="25" customFormat="1" ht="33.75" customHeight="1">
      <c r="A62" s="7">
        <v>59</v>
      </c>
      <c r="B62" s="21" t="s">
        <v>177</v>
      </c>
      <c r="C62" s="21" t="s">
        <v>178</v>
      </c>
      <c r="D62" s="21" t="s">
        <v>179</v>
      </c>
      <c r="E62" s="22">
        <v>30765</v>
      </c>
      <c r="F62" s="23" t="s">
        <v>672</v>
      </c>
      <c r="G62" s="23" t="s">
        <v>9</v>
      </c>
      <c r="H62" s="21" t="s">
        <v>1040</v>
      </c>
      <c r="I62" s="21" t="s">
        <v>51</v>
      </c>
      <c r="J62" s="22">
        <v>39688</v>
      </c>
      <c r="K62" s="23" t="s">
        <v>673</v>
      </c>
      <c r="L62" s="23">
        <v>1.1000000000000001</v>
      </c>
      <c r="M62" s="23">
        <v>16.010000000000002</v>
      </c>
      <c r="N62" s="24" t="s">
        <v>674</v>
      </c>
      <c r="O62" s="23" t="s">
        <v>675</v>
      </c>
    </row>
    <row r="63" spans="1:15" ht="33.75" customHeight="1">
      <c r="A63" s="7">
        <v>60</v>
      </c>
      <c r="B63" s="18" t="s">
        <v>386</v>
      </c>
      <c r="C63" s="18" t="s">
        <v>387</v>
      </c>
      <c r="D63" s="18" t="s">
        <v>388</v>
      </c>
      <c r="E63" s="19">
        <v>31640</v>
      </c>
      <c r="F63" s="17" t="s">
        <v>920</v>
      </c>
      <c r="G63" s="17" t="s">
        <v>15</v>
      </c>
      <c r="H63" s="18" t="s">
        <v>1039</v>
      </c>
      <c r="I63" s="18" t="s">
        <v>22</v>
      </c>
      <c r="J63" s="19">
        <v>43580</v>
      </c>
      <c r="K63" s="17" t="s">
        <v>520</v>
      </c>
      <c r="L63" s="17">
        <v>1</v>
      </c>
      <c r="M63" s="17">
        <v>7.09</v>
      </c>
      <c r="N63" s="20" t="s">
        <v>921</v>
      </c>
      <c r="O63" s="17" t="s">
        <v>922</v>
      </c>
    </row>
    <row r="64" spans="1:15" ht="33.75" customHeight="1">
      <c r="A64" s="7">
        <v>61</v>
      </c>
      <c r="B64" s="18" t="s">
        <v>228</v>
      </c>
      <c r="C64" s="18" t="s">
        <v>229</v>
      </c>
      <c r="D64" s="18" t="s">
        <v>230</v>
      </c>
      <c r="E64" s="19">
        <v>31514</v>
      </c>
      <c r="F64" s="17" t="s">
        <v>737</v>
      </c>
      <c r="G64" s="17" t="s">
        <v>15</v>
      </c>
      <c r="H64" s="18" t="s">
        <v>1039</v>
      </c>
      <c r="I64" s="18" t="s">
        <v>22</v>
      </c>
      <c r="J64" s="19">
        <v>41518</v>
      </c>
      <c r="K64" s="17" t="s">
        <v>542</v>
      </c>
      <c r="L64" s="17">
        <v>1</v>
      </c>
      <c r="M64" s="17">
        <v>11.11</v>
      </c>
      <c r="N64" s="20" t="s">
        <v>738</v>
      </c>
      <c r="O64" s="17" t="s">
        <v>739</v>
      </c>
    </row>
    <row r="65" spans="1:15" ht="33.75" customHeight="1">
      <c r="A65" s="7">
        <v>62</v>
      </c>
      <c r="B65" s="18" t="s">
        <v>437</v>
      </c>
      <c r="C65" s="18" t="s">
        <v>438</v>
      </c>
      <c r="D65" s="18" t="s">
        <v>439</v>
      </c>
      <c r="E65" s="19">
        <v>34522</v>
      </c>
      <c r="F65" s="17" t="s">
        <v>967</v>
      </c>
      <c r="G65" s="17" t="s">
        <v>9</v>
      </c>
      <c r="H65" s="18" t="s">
        <v>1039</v>
      </c>
      <c r="I65" s="18" t="s">
        <v>51</v>
      </c>
      <c r="J65" s="19">
        <v>45189</v>
      </c>
      <c r="K65" s="17" t="s">
        <v>533</v>
      </c>
      <c r="L65" s="17">
        <v>0.7</v>
      </c>
      <c r="M65" s="17">
        <v>0.11</v>
      </c>
      <c r="N65" s="20" t="s">
        <v>968</v>
      </c>
      <c r="O65" s="17" t="s">
        <v>969</v>
      </c>
    </row>
    <row r="66" spans="1:15" ht="33.75" customHeight="1">
      <c r="A66" s="7">
        <v>63</v>
      </c>
      <c r="B66" s="18" t="s">
        <v>157</v>
      </c>
      <c r="C66" s="18" t="s">
        <v>158</v>
      </c>
      <c r="D66" s="18" t="s">
        <v>159</v>
      </c>
      <c r="E66" s="19">
        <v>31414</v>
      </c>
      <c r="F66" s="17" t="s">
        <v>650</v>
      </c>
      <c r="G66" s="17" t="s">
        <v>15</v>
      </c>
      <c r="H66" s="18" t="s">
        <v>1039</v>
      </c>
      <c r="I66" s="18" t="s">
        <v>22</v>
      </c>
      <c r="J66" s="19">
        <v>40210</v>
      </c>
      <c r="K66" s="17" t="s">
        <v>502</v>
      </c>
      <c r="L66" s="17">
        <v>1</v>
      </c>
      <c r="M66" s="17">
        <v>14.05</v>
      </c>
      <c r="N66" s="20" t="s">
        <v>651</v>
      </c>
      <c r="O66" s="17" t="s">
        <v>652</v>
      </c>
    </row>
    <row r="67" spans="1:15" ht="33.75" customHeight="1">
      <c r="A67" s="7">
        <v>64</v>
      </c>
      <c r="B67" s="18" t="s">
        <v>291</v>
      </c>
      <c r="C67" s="18" t="s">
        <v>292</v>
      </c>
      <c r="D67" s="18" t="s">
        <v>293</v>
      </c>
      <c r="E67" s="19">
        <v>24745</v>
      </c>
      <c r="F67" s="17" t="s">
        <v>826</v>
      </c>
      <c r="G67" s="17" t="s">
        <v>9</v>
      </c>
      <c r="H67" s="18" t="s">
        <v>1039</v>
      </c>
      <c r="I67" s="18" t="s">
        <v>11</v>
      </c>
      <c r="J67" s="19">
        <v>38245</v>
      </c>
      <c r="K67" s="17" t="s">
        <v>827</v>
      </c>
      <c r="L67" s="17">
        <v>0.8</v>
      </c>
      <c r="M67" s="17">
        <v>26.08</v>
      </c>
      <c r="N67" s="20" t="s">
        <v>828</v>
      </c>
      <c r="O67" s="17" t="s">
        <v>829</v>
      </c>
    </row>
    <row r="68" spans="1:15" s="11" customFormat="1" ht="33.75" customHeight="1">
      <c r="A68" s="7">
        <v>65</v>
      </c>
      <c r="B68" s="8" t="s">
        <v>279</v>
      </c>
      <c r="C68" s="8" t="s">
        <v>280</v>
      </c>
      <c r="D68" s="8" t="s">
        <v>204</v>
      </c>
      <c r="E68" s="9">
        <v>24933</v>
      </c>
      <c r="F68" s="7" t="s">
        <v>808</v>
      </c>
      <c r="G68" s="7" t="s">
        <v>15</v>
      </c>
      <c r="H68" s="8" t="s">
        <v>1037</v>
      </c>
      <c r="I68" s="8" t="s">
        <v>22</v>
      </c>
      <c r="J68" s="9">
        <v>36899</v>
      </c>
      <c r="K68" s="7" t="s">
        <v>809</v>
      </c>
      <c r="L68" s="7">
        <v>1</v>
      </c>
      <c r="M68" s="7">
        <v>35</v>
      </c>
      <c r="N68" s="10" t="s">
        <v>810</v>
      </c>
      <c r="O68" s="7" t="s">
        <v>811</v>
      </c>
    </row>
    <row r="69" spans="1:15" s="11" customFormat="1" ht="33.75" customHeight="1">
      <c r="A69" s="7">
        <v>66</v>
      </c>
      <c r="B69" s="8" t="s">
        <v>342</v>
      </c>
      <c r="C69" s="8" t="s">
        <v>343</v>
      </c>
      <c r="D69" s="8" t="s">
        <v>344</v>
      </c>
      <c r="E69" s="9">
        <v>32083</v>
      </c>
      <c r="F69" s="7" t="s">
        <v>878</v>
      </c>
      <c r="G69" s="7" t="s">
        <v>15</v>
      </c>
      <c r="H69" s="8" t="s">
        <v>1037</v>
      </c>
      <c r="I69" s="8" t="s">
        <v>22</v>
      </c>
      <c r="J69" s="9">
        <v>43564</v>
      </c>
      <c r="K69" s="7" t="s">
        <v>879</v>
      </c>
      <c r="L69" s="7">
        <v>0.5</v>
      </c>
      <c r="M69" s="7">
        <v>5.04</v>
      </c>
      <c r="N69" s="10" t="s">
        <v>880</v>
      </c>
      <c r="O69" s="7" t="s">
        <v>881</v>
      </c>
    </row>
    <row r="70" spans="1:15" s="11" customFormat="1" ht="33.75" customHeight="1">
      <c r="A70" s="7">
        <v>67</v>
      </c>
      <c r="B70" s="8" t="s">
        <v>250</v>
      </c>
      <c r="C70" s="8" t="s">
        <v>251</v>
      </c>
      <c r="D70" s="8" t="s">
        <v>252</v>
      </c>
      <c r="E70" s="9">
        <v>26908</v>
      </c>
      <c r="F70" s="7" t="s">
        <v>768</v>
      </c>
      <c r="G70" s="7" t="s">
        <v>9</v>
      </c>
      <c r="H70" s="8" t="s">
        <v>1037</v>
      </c>
      <c r="I70" s="8" t="s">
        <v>167</v>
      </c>
      <c r="J70" s="9">
        <v>37499</v>
      </c>
      <c r="K70" s="7" t="s">
        <v>769</v>
      </c>
      <c r="L70" s="7">
        <v>1</v>
      </c>
      <c r="M70" s="7">
        <v>27.08</v>
      </c>
      <c r="N70" s="10" t="s">
        <v>770</v>
      </c>
      <c r="O70" s="7" t="s">
        <v>771</v>
      </c>
    </row>
    <row r="71" spans="1:15" s="11" customFormat="1" ht="33.75" customHeight="1">
      <c r="A71" s="7">
        <v>68</v>
      </c>
      <c r="B71" s="8" t="s">
        <v>425</v>
      </c>
      <c r="C71" s="8" t="s">
        <v>426</v>
      </c>
      <c r="D71" s="8" t="s">
        <v>427</v>
      </c>
      <c r="E71" s="9">
        <v>36227</v>
      </c>
      <c r="F71" s="7" t="s">
        <v>954</v>
      </c>
      <c r="G71" s="7" t="s">
        <v>15</v>
      </c>
      <c r="H71" s="8" t="s">
        <v>1037</v>
      </c>
      <c r="I71" s="8" t="s">
        <v>93</v>
      </c>
      <c r="J71" s="9">
        <v>44470</v>
      </c>
      <c r="K71" s="7" t="s">
        <v>801</v>
      </c>
      <c r="L71" s="7">
        <v>0.8</v>
      </c>
      <c r="M71" s="7">
        <v>3.02</v>
      </c>
      <c r="N71" s="10" t="s">
        <v>955</v>
      </c>
      <c r="O71" s="7" t="s">
        <v>956</v>
      </c>
    </row>
    <row r="72" spans="1:15" s="11" customFormat="1" ht="33.75" customHeight="1">
      <c r="A72" s="7">
        <v>69</v>
      </c>
      <c r="B72" s="8" t="s">
        <v>69</v>
      </c>
      <c r="C72" s="8" t="s">
        <v>42</v>
      </c>
      <c r="D72" s="8" t="s">
        <v>70</v>
      </c>
      <c r="E72" s="9">
        <v>29437</v>
      </c>
      <c r="F72" s="7" t="s">
        <v>540</v>
      </c>
      <c r="G72" s="7" t="s">
        <v>15</v>
      </c>
      <c r="H72" s="8" t="s">
        <v>1037</v>
      </c>
      <c r="I72" s="8" t="s">
        <v>1043</v>
      </c>
      <c r="J72" s="9">
        <v>40275</v>
      </c>
      <c r="K72" s="7" t="s">
        <v>541</v>
      </c>
      <c r="L72" s="7">
        <v>1</v>
      </c>
      <c r="M72" s="7">
        <v>13.11</v>
      </c>
      <c r="N72" s="10" t="s">
        <v>543</v>
      </c>
      <c r="O72" s="7" t="s">
        <v>544</v>
      </c>
    </row>
    <row r="73" spans="1:15" s="11" customFormat="1" ht="33.75" customHeight="1">
      <c r="A73" s="7">
        <v>70</v>
      </c>
      <c r="B73" s="8" t="s">
        <v>253</v>
      </c>
      <c r="C73" s="8" t="s">
        <v>254</v>
      </c>
      <c r="D73" s="8" t="s">
        <v>255</v>
      </c>
      <c r="E73" s="9">
        <v>25385</v>
      </c>
      <c r="F73" s="7" t="s">
        <v>772</v>
      </c>
      <c r="G73" s="7" t="s">
        <v>15</v>
      </c>
      <c r="H73" s="8" t="s">
        <v>1037</v>
      </c>
      <c r="I73" s="8" t="s">
        <v>79</v>
      </c>
      <c r="J73" s="9">
        <v>37874</v>
      </c>
      <c r="K73" s="7" t="s">
        <v>573</v>
      </c>
      <c r="L73" s="7">
        <v>1</v>
      </c>
      <c r="M73" s="7">
        <v>36</v>
      </c>
      <c r="N73" s="10" t="s">
        <v>773</v>
      </c>
      <c r="O73" s="7" t="s">
        <v>774</v>
      </c>
    </row>
    <row r="74" spans="1:15" s="11" customFormat="1" ht="33.75" customHeight="1">
      <c r="A74" s="7">
        <v>71</v>
      </c>
      <c r="B74" s="8" t="s">
        <v>314</v>
      </c>
      <c r="C74" s="8" t="s">
        <v>315</v>
      </c>
      <c r="D74" s="8" t="s">
        <v>316</v>
      </c>
      <c r="E74" s="9">
        <v>33338</v>
      </c>
      <c r="F74" s="7" t="s">
        <v>853</v>
      </c>
      <c r="G74" s="7" t="s">
        <v>15</v>
      </c>
      <c r="H74" s="8" t="s">
        <v>1037</v>
      </c>
      <c r="I74" s="8" t="s">
        <v>22</v>
      </c>
      <c r="J74" s="9">
        <v>43381</v>
      </c>
      <c r="K74" s="7" t="s">
        <v>854</v>
      </c>
      <c r="L74" s="7">
        <v>0.5</v>
      </c>
      <c r="M74" s="7">
        <v>8.0500000000000007</v>
      </c>
      <c r="N74" s="10" t="s">
        <v>855</v>
      </c>
      <c r="O74" s="7" t="s">
        <v>856</v>
      </c>
    </row>
    <row r="75" spans="1:15" s="11" customFormat="1" ht="33.75" customHeight="1">
      <c r="A75" s="7">
        <v>72</v>
      </c>
      <c r="B75" s="8" t="s">
        <v>402</v>
      </c>
      <c r="C75" s="8" t="s">
        <v>403</v>
      </c>
      <c r="D75" s="8" t="s">
        <v>404</v>
      </c>
      <c r="E75" s="9">
        <v>34814</v>
      </c>
      <c r="F75" s="7" t="s">
        <v>928</v>
      </c>
      <c r="G75" s="7" t="s">
        <v>15</v>
      </c>
      <c r="H75" s="8" t="s">
        <v>1037</v>
      </c>
      <c r="I75" s="8" t="s">
        <v>22</v>
      </c>
      <c r="J75" s="9">
        <v>42758</v>
      </c>
      <c r="K75" s="7" t="s">
        <v>929</v>
      </c>
      <c r="L75" s="7">
        <v>0.8</v>
      </c>
      <c r="M75" s="7">
        <v>8.11</v>
      </c>
      <c r="N75" s="10" t="s">
        <v>930</v>
      </c>
      <c r="O75" s="7" t="s">
        <v>931</v>
      </c>
    </row>
    <row r="76" spans="1:15" s="11" customFormat="1" ht="33.75" customHeight="1">
      <c r="A76" s="7">
        <v>73</v>
      </c>
      <c r="B76" s="8" t="s">
        <v>349</v>
      </c>
      <c r="C76" s="8" t="s">
        <v>74</v>
      </c>
      <c r="D76" s="8" t="s">
        <v>350</v>
      </c>
      <c r="E76" s="9">
        <v>34497</v>
      </c>
      <c r="F76" s="7" t="s">
        <v>882</v>
      </c>
      <c r="G76" s="7" t="s">
        <v>15</v>
      </c>
      <c r="H76" s="8" t="s">
        <v>1037</v>
      </c>
      <c r="I76" s="8" t="s">
        <v>44</v>
      </c>
      <c r="J76" s="9">
        <v>43346</v>
      </c>
      <c r="K76" s="7" t="s">
        <v>592</v>
      </c>
      <c r="L76" s="7">
        <v>1.2</v>
      </c>
      <c r="M76" s="7">
        <v>6.11</v>
      </c>
      <c r="N76" s="10" t="s">
        <v>883</v>
      </c>
      <c r="O76" s="7" t="s">
        <v>884</v>
      </c>
    </row>
    <row r="77" spans="1:15" ht="33.75" customHeight="1">
      <c r="A77" s="7">
        <v>74</v>
      </c>
      <c r="B77" s="18" t="s">
        <v>371</v>
      </c>
      <c r="C77" s="18" t="s">
        <v>372</v>
      </c>
      <c r="D77" s="18" t="s">
        <v>373</v>
      </c>
      <c r="E77" s="19">
        <v>29778</v>
      </c>
      <c r="F77" s="17" t="s">
        <v>910</v>
      </c>
      <c r="G77" s="17" t="s">
        <v>15</v>
      </c>
      <c r="H77" s="18" t="s">
        <v>1038</v>
      </c>
      <c r="I77" s="18" t="s">
        <v>22</v>
      </c>
      <c r="J77" s="19">
        <v>36899</v>
      </c>
      <c r="K77" s="17" t="s">
        <v>911</v>
      </c>
      <c r="L77" s="17">
        <v>1</v>
      </c>
      <c r="M77" s="17">
        <v>23.05</v>
      </c>
      <c r="N77" s="20" t="s">
        <v>912</v>
      </c>
      <c r="O77" s="17" t="s">
        <v>913</v>
      </c>
    </row>
    <row r="78" spans="1:15" s="11" customFormat="1" ht="33.75" customHeight="1">
      <c r="A78" s="7">
        <v>75</v>
      </c>
      <c r="B78" s="8" t="s">
        <v>210</v>
      </c>
      <c r="C78" s="8" t="s">
        <v>211</v>
      </c>
      <c r="D78" s="8" t="s">
        <v>212</v>
      </c>
      <c r="E78" s="9">
        <v>28123</v>
      </c>
      <c r="F78" s="7" t="s">
        <v>717</v>
      </c>
      <c r="G78" s="7" t="s">
        <v>15</v>
      </c>
      <c r="H78" s="8" t="s">
        <v>1037</v>
      </c>
      <c r="I78" s="8" t="s">
        <v>22</v>
      </c>
      <c r="J78" s="9">
        <v>37150</v>
      </c>
      <c r="K78" s="7" t="s">
        <v>573</v>
      </c>
      <c r="L78" s="7">
        <v>1.2</v>
      </c>
      <c r="M78" s="7">
        <v>27.11</v>
      </c>
      <c r="N78" s="10" t="s">
        <v>718</v>
      </c>
      <c r="O78" s="7" t="s">
        <v>719</v>
      </c>
    </row>
    <row r="79" spans="1:15" s="11" customFormat="1" ht="33.75" customHeight="1">
      <c r="A79" s="7">
        <v>76</v>
      </c>
      <c r="B79" s="8" t="s">
        <v>428</v>
      </c>
      <c r="C79" s="8" t="s">
        <v>429</v>
      </c>
      <c r="D79" s="8" t="s">
        <v>430</v>
      </c>
      <c r="E79" s="9">
        <v>35041</v>
      </c>
      <c r="F79" s="7" t="s">
        <v>957</v>
      </c>
      <c r="G79" s="7" t="s">
        <v>15</v>
      </c>
      <c r="H79" s="8" t="s">
        <v>1037</v>
      </c>
      <c r="I79" s="8" t="s">
        <v>47</v>
      </c>
      <c r="J79" s="9">
        <v>43161</v>
      </c>
      <c r="K79" s="7" t="s">
        <v>958</v>
      </c>
      <c r="L79" s="7">
        <v>0</v>
      </c>
      <c r="M79" s="7">
        <v>6.05</v>
      </c>
      <c r="N79" s="10" t="s">
        <v>959</v>
      </c>
      <c r="O79" s="7" t="s">
        <v>960</v>
      </c>
    </row>
    <row r="80" spans="1:15" s="11" customFormat="1" ht="33.75" customHeight="1">
      <c r="A80" s="7">
        <v>77</v>
      </c>
      <c r="B80" s="8" t="s">
        <v>306</v>
      </c>
      <c r="C80" s="8" t="s">
        <v>152</v>
      </c>
      <c r="D80" s="8" t="s">
        <v>307</v>
      </c>
      <c r="E80" s="9">
        <v>26070</v>
      </c>
      <c r="F80" s="7" t="s">
        <v>847</v>
      </c>
      <c r="G80" s="7" t="s">
        <v>15</v>
      </c>
      <c r="H80" s="8" t="s">
        <v>1037</v>
      </c>
      <c r="I80" s="8" t="s">
        <v>47</v>
      </c>
      <c r="J80" s="9">
        <v>41263</v>
      </c>
      <c r="K80" s="7" t="s">
        <v>801</v>
      </c>
      <c r="L80" s="7">
        <v>1.2</v>
      </c>
      <c r="M80" s="7">
        <v>32.08</v>
      </c>
      <c r="N80" s="10" t="s">
        <v>848</v>
      </c>
      <c r="O80" s="7" t="s">
        <v>849</v>
      </c>
    </row>
    <row r="81" spans="1:15" s="11" customFormat="1" ht="33.75" customHeight="1">
      <c r="A81" s="7">
        <v>78</v>
      </c>
      <c r="B81" s="8" t="s">
        <v>299</v>
      </c>
      <c r="C81" s="8" t="s">
        <v>300</v>
      </c>
      <c r="D81" s="8"/>
      <c r="E81" s="9">
        <v>24856</v>
      </c>
      <c r="F81" s="7" t="s">
        <v>837</v>
      </c>
      <c r="G81" s="7" t="s">
        <v>15</v>
      </c>
      <c r="H81" s="8" t="s">
        <v>1037</v>
      </c>
      <c r="I81" s="8" t="s">
        <v>93</v>
      </c>
      <c r="J81" s="9">
        <v>38219</v>
      </c>
      <c r="K81" s="7" t="s">
        <v>838</v>
      </c>
      <c r="L81" s="7">
        <v>1.5</v>
      </c>
      <c r="M81" s="7">
        <v>30.08</v>
      </c>
      <c r="N81" s="10" t="s">
        <v>839</v>
      </c>
      <c r="O81" s="7" t="s">
        <v>840</v>
      </c>
    </row>
    <row r="82" spans="1:15" s="11" customFormat="1" ht="33.75" customHeight="1">
      <c r="A82" s="7">
        <v>79</v>
      </c>
      <c r="B82" s="8" t="s">
        <v>431</v>
      </c>
      <c r="C82" s="8" t="s">
        <v>432</v>
      </c>
      <c r="D82" s="8" t="s">
        <v>433</v>
      </c>
      <c r="E82" s="9">
        <v>34281</v>
      </c>
      <c r="F82" s="7" t="s">
        <v>961</v>
      </c>
      <c r="G82" s="7" t="s">
        <v>15</v>
      </c>
      <c r="H82" s="8" t="s">
        <v>1037</v>
      </c>
      <c r="I82" s="8" t="s">
        <v>22</v>
      </c>
      <c r="J82" s="9">
        <v>44501</v>
      </c>
      <c r="K82" s="7" t="s">
        <v>624</v>
      </c>
      <c r="L82" s="7">
        <v>1.1000000000000001</v>
      </c>
      <c r="M82" s="7">
        <v>3.06</v>
      </c>
      <c r="N82" s="10" t="s">
        <v>962</v>
      </c>
      <c r="O82" s="7" t="s">
        <v>963</v>
      </c>
    </row>
    <row r="83" spans="1:15" s="11" customFormat="1" ht="33.75" customHeight="1">
      <c r="A83" s="7">
        <v>80</v>
      </c>
      <c r="B83" s="8" t="s">
        <v>216</v>
      </c>
      <c r="C83" s="8" t="s">
        <v>217</v>
      </c>
      <c r="D83" s="8" t="s">
        <v>218</v>
      </c>
      <c r="E83" s="9">
        <v>28312</v>
      </c>
      <c r="F83" s="7" t="s">
        <v>724</v>
      </c>
      <c r="G83" s="7" t="s">
        <v>15</v>
      </c>
      <c r="H83" s="8" t="s">
        <v>1037</v>
      </c>
      <c r="I83" s="8" t="s">
        <v>93</v>
      </c>
      <c r="J83" s="9">
        <v>36770</v>
      </c>
      <c r="K83" s="7" t="s">
        <v>578</v>
      </c>
      <c r="L83" s="7">
        <v>1</v>
      </c>
      <c r="M83" s="7">
        <v>25.1</v>
      </c>
      <c r="N83" s="10" t="s">
        <v>725</v>
      </c>
      <c r="O83" s="7" t="s">
        <v>726</v>
      </c>
    </row>
    <row r="84" spans="1:15" s="11" customFormat="1" ht="33.75" customHeight="1">
      <c r="A84" s="7">
        <v>81</v>
      </c>
      <c r="B84" s="8" t="s">
        <v>273</v>
      </c>
      <c r="C84" s="8" t="s">
        <v>274</v>
      </c>
      <c r="D84" s="8" t="s">
        <v>275</v>
      </c>
      <c r="E84" s="9">
        <v>23805</v>
      </c>
      <c r="F84" s="7" t="s">
        <v>800</v>
      </c>
      <c r="G84" s="7" t="s">
        <v>15</v>
      </c>
      <c r="H84" s="8" t="s">
        <v>1037</v>
      </c>
      <c r="I84" s="8" t="s">
        <v>47</v>
      </c>
      <c r="J84" s="9">
        <v>33848</v>
      </c>
      <c r="K84" s="7" t="s">
        <v>573</v>
      </c>
      <c r="L84" s="7">
        <v>1.5</v>
      </c>
      <c r="M84" s="7">
        <v>34.08</v>
      </c>
      <c r="N84" s="10" t="s">
        <v>802</v>
      </c>
      <c r="O84" s="7" t="s">
        <v>803</v>
      </c>
    </row>
    <row r="85" spans="1:15" ht="33.75" customHeight="1">
      <c r="A85" s="7">
        <v>82</v>
      </c>
      <c r="B85" s="18" t="s">
        <v>383</v>
      </c>
      <c r="C85" s="18" t="s">
        <v>384</v>
      </c>
      <c r="D85" s="18" t="s">
        <v>385</v>
      </c>
      <c r="E85" s="19">
        <v>31674</v>
      </c>
      <c r="F85" s="17" t="s">
        <v>917</v>
      </c>
      <c r="G85" s="17" t="s">
        <v>9</v>
      </c>
      <c r="H85" s="18" t="s">
        <v>1038</v>
      </c>
      <c r="I85" s="18" t="s">
        <v>11</v>
      </c>
      <c r="J85" s="19">
        <v>41922</v>
      </c>
      <c r="K85" s="17" t="s">
        <v>519</v>
      </c>
      <c r="L85" s="17">
        <v>0.6</v>
      </c>
      <c r="M85" s="17">
        <v>9.01</v>
      </c>
      <c r="N85" s="20" t="s">
        <v>918</v>
      </c>
      <c r="O85" s="17" t="s">
        <v>919</v>
      </c>
    </row>
    <row r="86" spans="1:15" s="11" customFormat="1" ht="33.75" customHeight="1">
      <c r="A86" s="7">
        <v>83</v>
      </c>
      <c r="B86" s="8" t="s">
        <v>151</v>
      </c>
      <c r="C86" s="8" t="s">
        <v>152</v>
      </c>
      <c r="D86" s="8" t="s">
        <v>153</v>
      </c>
      <c r="E86" s="9">
        <v>29008</v>
      </c>
      <c r="F86" s="7" t="s">
        <v>643</v>
      </c>
      <c r="G86" s="7" t="s">
        <v>15</v>
      </c>
      <c r="H86" s="8" t="s">
        <v>1037</v>
      </c>
      <c r="I86" s="8" t="s">
        <v>22</v>
      </c>
      <c r="J86" s="9">
        <v>37146</v>
      </c>
      <c r="K86" s="7" t="s">
        <v>569</v>
      </c>
      <c r="L86" s="7">
        <v>1</v>
      </c>
      <c r="M86" s="7">
        <v>22.11</v>
      </c>
      <c r="N86" s="10" t="s">
        <v>644</v>
      </c>
      <c r="O86" s="7" t="s">
        <v>645</v>
      </c>
    </row>
    <row r="87" spans="1:15" s="11" customFormat="1" ht="33.75" customHeight="1">
      <c r="A87" s="7">
        <v>84</v>
      </c>
      <c r="B87" s="8" t="s">
        <v>233</v>
      </c>
      <c r="C87" s="8" t="s">
        <v>56</v>
      </c>
      <c r="D87" s="8" t="s">
        <v>234</v>
      </c>
      <c r="E87" s="9">
        <v>27951</v>
      </c>
      <c r="F87" s="7" t="s">
        <v>743</v>
      </c>
      <c r="G87" s="7" t="s">
        <v>15</v>
      </c>
      <c r="H87" s="8" t="s">
        <v>1037</v>
      </c>
      <c r="I87" s="8" t="s">
        <v>58</v>
      </c>
      <c r="J87" s="9">
        <v>41886</v>
      </c>
      <c r="K87" s="7" t="s">
        <v>744</v>
      </c>
      <c r="L87" s="7">
        <v>1.4</v>
      </c>
      <c r="M87" s="7">
        <v>9.11</v>
      </c>
      <c r="N87" s="10" t="s">
        <v>745</v>
      </c>
      <c r="O87" s="7" t="s">
        <v>746</v>
      </c>
    </row>
    <row r="88" spans="1:15" s="11" customFormat="1" ht="33.75" customHeight="1">
      <c r="A88" s="7">
        <v>85</v>
      </c>
      <c r="B88" s="8" t="s">
        <v>233</v>
      </c>
      <c r="C88" s="8" t="s">
        <v>77</v>
      </c>
      <c r="D88" s="8" t="s">
        <v>317</v>
      </c>
      <c r="E88" s="9">
        <v>33129</v>
      </c>
      <c r="F88" s="7" t="s">
        <v>857</v>
      </c>
      <c r="G88" s="7" t="s">
        <v>15</v>
      </c>
      <c r="H88" s="8" t="s">
        <v>1037</v>
      </c>
      <c r="I88" s="8" t="s">
        <v>47</v>
      </c>
      <c r="J88" s="9">
        <v>41911</v>
      </c>
      <c r="K88" s="7" t="s">
        <v>858</v>
      </c>
      <c r="L88" s="7">
        <v>1.2</v>
      </c>
      <c r="M88" s="7">
        <v>10.029999999999999</v>
      </c>
      <c r="N88" s="10" t="s">
        <v>859</v>
      </c>
      <c r="O88" s="7" t="s">
        <v>860</v>
      </c>
    </row>
    <row r="89" spans="1:15" s="11" customFormat="1" ht="33.75" customHeight="1">
      <c r="A89" s="7">
        <v>86</v>
      </c>
      <c r="B89" s="8" t="s">
        <v>294</v>
      </c>
      <c r="C89" s="8" t="s">
        <v>295</v>
      </c>
      <c r="D89" s="8" t="s">
        <v>296</v>
      </c>
      <c r="E89" s="9">
        <v>27039</v>
      </c>
      <c r="F89" s="7" t="s">
        <v>830</v>
      </c>
      <c r="G89" s="7" t="s">
        <v>9</v>
      </c>
      <c r="H89" s="8" t="s">
        <v>1037</v>
      </c>
      <c r="I89" s="8" t="s">
        <v>11</v>
      </c>
      <c r="J89" s="9">
        <v>34459</v>
      </c>
      <c r="K89" s="7" t="s">
        <v>496</v>
      </c>
      <c r="L89" s="7">
        <v>1.8</v>
      </c>
      <c r="M89" s="7">
        <v>31.11</v>
      </c>
      <c r="N89" s="10" t="s">
        <v>831</v>
      </c>
      <c r="O89" s="7" t="s">
        <v>832</v>
      </c>
    </row>
    <row r="90" spans="1:15" s="11" customFormat="1" ht="33.75" customHeight="1">
      <c r="A90" s="7">
        <v>87</v>
      </c>
      <c r="B90" s="8" t="s">
        <v>131</v>
      </c>
      <c r="C90" s="8" t="s">
        <v>132</v>
      </c>
      <c r="D90" s="8" t="s">
        <v>133</v>
      </c>
      <c r="E90" s="9">
        <v>27072</v>
      </c>
      <c r="F90" s="7" t="s">
        <v>619</v>
      </c>
      <c r="G90" s="7" t="s">
        <v>9</v>
      </c>
      <c r="H90" s="8" t="s">
        <v>1037</v>
      </c>
      <c r="I90" s="8" t="s">
        <v>134</v>
      </c>
      <c r="J90" s="9">
        <v>36923</v>
      </c>
      <c r="K90" s="7" t="s">
        <v>573</v>
      </c>
      <c r="L90" s="7">
        <v>1</v>
      </c>
      <c r="M90" s="7">
        <v>20.010000000000002</v>
      </c>
      <c r="N90" s="10" t="s">
        <v>620</v>
      </c>
      <c r="O90" s="7" t="s">
        <v>621</v>
      </c>
    </row>
    <row r="91" spans="1:15" s="11" customFormat="1" ht="33.75" customHeight="1">
      <c r="A91" s="7">
        <v>88</v>
      </c>
      <c r="B91" s="8" t="s">
        <v>80</v>
      </c>
      <c r="C91" s="8" t="s">
        <v>81</v>
      </c>
      <c r="D91" s="8" t="s">
        <v>82</v>
      </c>
      <c r="E91" s="9">
        <v>29825</v>
      </c>
      <c r="F91" s="7" t="s">
        <v>557</v>
      </c>
      <c r="G91" s="7" t="s">
        <v>15</v>
      </c>
      <c r="H91" s="8" t="s">
        <v>1037</v>
      </c>
      <c r="I91" s="8" t="s">
        <v>22</v>
      </c>
      <c r="J91" s="9">
        <v>43026</v>
      </c>
      <c r="K91" s="7" t="s">
        <v>558</v>
      </c>
      <c r="L91" s="7">
        <v>1</v>
      </c>
      <c r="M91" s="7">
        <v>9.08</v>
      </c>
      <c r="N91" s="10" t="s">
        <v>559</v>
      </c>
      <c r="O91" s="7" t="s">
        <v>560</v>
      </c>
    </row>
    <row r="92" spans="1:15" s="11" customFormat="1" ht="33.75" customHeight="1">
      <c r="A92" s="7">
        <v>89</v>
      </c>
      <c r="B92" s="8" t="s">
        <v>80</v>
      </c>
      <c r="C92" s="8" t="s">
        <v>196</v>
      </c>
      <c r="D92" s="8" t="s">
        <v>197</v>
      </c>
      <c r="E92" s="9">
        <v>27988</v>
      </c>
      <c r="F92" s="7" t="s">
        <v>694</v>
      </c>
      <c r="G92" s="7" t="s">
        <v>15</v>
      </c>
      <c r="H92" s="8" t="s">
        <v>1037</v>
      </c>
      <c r="I92" s="8" t="s">
        <v>93</v>
      </c>
      <c r="J92" s="9">
        <v>36164</v>
      </c>
      <c r="K92" s="7" t="s">
        <v>695</v>
      </c>
      <c r="L92" s="7">
        <v>1</v>
      </c>
      <c r="M92" s="7">
        <v>24.08</v>
      </c>
      <c r="N92" s="10" t="s">
        <v>696</v>
      </c>
      <c r="O92" s="7" t="s">
        <v>697</v>
      </c>
    </row>
    <row r="93" spans="1:15" s="11" customFormat="1" ht="33.75" customHeight="1">
      <c r="A93" s="7">
        <v>90</v>
      </c>
      <c r="B93" s="8" t="s">
        <v>80</v>
      </c>
      <c r="C93" s="8" t="s">
        <v>235</v>
      </c>
      <c r="D93" s="8" t="s">
        <v>236</v>
      </c>
      <c r="E93" s="9">
        <v>29274</v>
      </c>
      <c r="F93" s="7" t="s">
        <v>747</v>
      </c>
      <c r="G93" s="7" t="s">
        <v>15</v>
      </c>
      <c r="H93" s="8" t="s">
        <v>1037</v>
      </c>
      <c r="I93" s="8" t="s">
        <v>22</v>
      </c>
      <c r="J93" s="7" t="s">
        <v>748</v>
      </c>
      <c r="K93" s="7" t="s">
        <v>749</v>
      </c>
      <c r="L93" s="7">
        <v>1</v>
      </c>
      <c r="M93" s="7">
        <v>14.05</v>
      </c>
      <c r="N93" s="10" t="s">
        <v>750</v>
      </c>
      <c r="O93" s="7" t="s">
        <v>751</v>
      </c>
    </row>
    <row r="94" spans="1:15" s="11" customFormat="1" ht="33.75" customHeight="1">
      <c r="A94" s="7">
        <v>91</v>
      </c>
      <c r="B94" s="8" t="s">
        <v>45</v>
      </c>
      <c r="C94" s="8" t="s">
        <v>46</v>
      </c>
      <c r="D94" s="8"/>
      <c r="E94" s="9">
        <v>34269</v>
      </c>
      <c r="F94" s="7" t="s">
        <v>510</v>
      </c>
      <c r="G94" s="7" t="s">
        <v>15</v>
      </c>
      <c r="H94" s="8" t="s">
        <v>1037</v>
      </c>
      <c r="I94" s="8" t="s">
        <v>47</v>
      </c>
      <c r="J94" s="9">
        <v>42616</v>
      </c>
      <c r="K94" s="7" t="s">
        <v>511</v>
      </c>
      <c r="L94" s="7">
        <v>1.2</v>
      </c>
      <c r="M94" s="7">
        <v>8</v>
      </c>
      <c r="N94" s="10" t="s">
        <v>514</v>
      </c>
      <c r="O94" s="7" t="s">
        <v>515</v>
      </c>
    </row>
    <row r="95" spans="1:15" s="11" customFormat="1" ht="33.75" customHeight="1">
      <c r="A95" s="7">
        <v>92</v>
      </c>
      <c r="B95" s="8" t="s">
        <v>339</v>
      </c>
      <c r="C95" s="8" t="s">
        <v>340</v>
      </c>
      <c r="D95" s="8" t="s">
        <v>341</v>
      </c>
      <c r="E95" s="9">
        <v>32782</v>
      </c>
      <c r="F95" s="7" t="s">
        <v>875</v>
      </c>
      <c r="G95" s="7" t="s">
        <v>15</v>
      </c>
      <c r="H95" s="8" t="s">
        <v>1037</v>
      </c>
      <c r="I95" s="8" t="s">
        <v>134</v>
      </c>
      <c r="J95" s="9">
        <v>43056</v>
      </c>
      <c r="K95" s="7" t="s">
        <v>585</v>
      </c>
      <c r="L95" s="7">
        <v>0.8</v>
      </c>
      <c r="M95" s="7">
        <v>7.06</v>
      </c>
      <c r="N95" s="10" t="s">
        <v>876</v>
      </c>
      <c r="O95" s="7" t="s">
        <v>877</v>
      </c>
    </row>
    <row r="96" spans="1:15" s="11" customFormat="1" ht="33.75" customHeight="1">
      <c r="A96" s="7">
        <v>93</v>
      </c>
      <c r="B96" s="8" t="s">
        <v>62</v>
      </c>
      <c r="C96" s="8" t="s">
        <v>63</v>
      </c>
      <c r="D96" s="8" t="s">
        <v>64</v>
      </c>
      <c r="E96" s="9">
        <v>31726</v>
      </c>
      <c r="F96" s="7" t="s">
        <v>536</v>
      </c>
      <c r="G96" s="7" t="s">
        <v>9</v>
      </c>
      <c r="H96" s="8" t="s">
        <v>1037</v>
      </c>
      <c r="I96" s="8" t="s">
        <v>11</v>
      </c>
      <c r="J96" s="9">
        <v>41730</v>
      </c>
      <c r="K96" s="7" t="s">
        <v>537</v>
      </c>
      <c r="L96" s="7">
        <v>0.8</v>
      </c>
      <c r="M96" s="7">
        <v>10.039999999999999</v>
      </c>
      <c r="N96" s="10" t="s">
        <v>538</v>
      </c>
      <c r="O96" s="7" t="s">
        <v>539</v>
      </c>
    </row>
    <row r="97" spans="1:15" ht="33.75" customHeight="1">
      <c r="A97" s="7">
        <v>94</v>
      </c>
      <c r="B97" s="18" t="s">
        <v>111</v>
      </c>
      <c r="C97" s="18" t="s">
        <v>112</v>
      </c>
      <c r="D97" s="18" t="s">
        <v>113</v>
      </c>
      <c r="E97" s="19">
        <v>28390</v>
      </c>
      <c r="F97" s="17" t="s">
        <v>596</v>
      </c>
      <c r="G97" s="17" t="s">
        <v>9</v>
      </c>
      <c r="H97" s="18" t="s">
        <v>1038</v>
      </c>
      <c r="I97" s="18" t="s">
        <v>11</v>
      </c>
      <c r="J97" s="19">
        <v>38412</v>
      </c>
      <c r="K97" s="17" t="s">
        <v>518</v>
      </c>
      <c r="L97" s="17">
        <v>0.8</v>
      </c>
      <c r="M97" s="17">
        <v>26.11</v>
      </c>
      <c r="N97" s="20" t="s">
        <v>597</v>
      </c>
      <c r="O97" s="17" t="s">
        <v>598</v>
      </c>
    </row>
    <row r="98" spans="1:15" ht="33.75" customHeight="1">
      <c r="A98" s="7">
        <v>95</v>
      </c>
      <c r="B98" s="18" t="s">
        <v>111</v>
      </c>
      <c r="C98" s="18" t="s">
        <v>290</v>
      </c>
      <c r="D98" s="18" t="s">
        <v>113</v>
      </c>
      <c r="E98" s="19">
        <v>26558</v>
      </c>
      <c r="F98" s="17" t="s">
        <v>823</v>
      </c>
      <c r="G98" s="17" t="s">
        <v>9</v>
      </c>
      <c r="H98" s="18" t="s">
        <v>1038</v>
      </c>
      <c r="I98" s="18" t="s">
        <v>11</v>
      </c>
      <c r="J98" s="19">
        <v>35674</v>
      </c>
      <c r="K98" s="17" t="s">
        <v>710</v>
      </c>
      <c r="L98" s="17">
        <v>0.8</v>
      </c>
      <c r="M98" s="17">
        <v>14.05</v>
      </c>
      <c r="N98" s="20" t="s">
        <v>824</v>
      </c>
      <c r="O98" s="17" t="s">
        <v>825</v>
      </c>
    </row>
    <row r="99" spans="1:15" ht="33.75" customHeight="1">
      <c r="A99" s="7">
        <v>96</v>
      </c>
      <c r="B99" s="18" t="s">
        <v>308</v>
      </c>
      <c r="C99" s="18" t="s">
        <v>309</v>
      </c>
      <c r="D99" s="18" t="s">
        <v>310</v>
      </c>
      <c r="E99" s="19">
        <v>31246</v>
      </c>
      <c r="F99" s="17" t="s">
        <v>850</v>
      </c>
      <c r="G99" s="17" t="s">
        <v>15</v>
      </c>
      <c r="H99" s="18" t="s">
        <v>1038</v>
      </c>
      <c r="I99" s="18" t="s">
        <v>47</v>
      </c>
      <c r="J99" s="19">
        <v>41001</v>
      </c>
      <c r="K99" s="17" t="s">
        <v>684</v>
      </c>
      <c r="L99" s="17">
        <v>1</v>
      </c>
      <c r="M99" s="17">
        <v>10.050000000000001</v>
      </c>
      <c r="N99" s="20" t="s">
        <v>851</v>
      </c>
      <c r="O99" s="17" t="s">
        <v>852</v>
      </c>
    </row>
    <row r="100" spans="1:15" s="11" customFormat="1" ht="33.75" customHeight="1">
      <c r="A100" s="7">
        <v>97</v>
      </c>
      <c r="B100" s="8" t="s">
        <v>213</v>
      </c>
      <c r="C100" s="8" t="s">
        <v>214</v>
      </c>
      <c r="D100" s="8" t="s">
        <v>215</v>
      </c>
      <c r="E100" s="9">
        <v>30036</v>
      </c>
      <c r="F100" s="7" t="s">
        <v>720</v>
      </c>
      <c r="G100" s="7" t="s">
        <v>15</v>
      </c>
      <c r="H100" s="8" t="s">
        <v>1037</v>
      </c>
      <c r="I100" s="8" t="s">
        <v>93</v>
      </c>
      <c r="J100" s="9">
        <v>39692</v>
      </c>
      <c r="K100" s="7" t="s">
        <v>721</v>
      </c>
      <c r="L100" s="7">
        <v>1</v>
      </c>
      <c r="M100" s="7">
        <v>16.05</v>
      </c>
      <c r="N100" s="10" t="s">
        <v>722</v>
      </c>
      <c r="O100" s="7" t="s">
        <v>723</v>
      </c>
    </row>
    <row r="101" spans="1:15" s="11" customFormat="1" ht="33.75" customHeight="1">
      <c r="A101" s="7">
        <v>98</v>
      </c>
      <c r="B101" s="8" t="s">
        <v>90</v>
      </c>
      <c r="C101" s="8" t="s">
        <v>91</v>
      </c>
      <c r="D101" s="8" t="s">
        <v>92</v>
      </c>
      <c r="E101" s="9">
        <v>28651</v>
      </c>
      <c r="F101" s="7" t="s">
        <v>568</v>
      </c>
      <c r="G101" s="7" t="s">
        <v>9</v>
      </c>
      <c r="H101" s="8" t="s">
        <v>1037</v>
      </c>
      <c r="I101" s="8" t="s">
        <v>93</v>
      </c>
      <c r="J101" s="9">
        <v>37865</v>
      </c>
      <c r="K101" s="7" t="s">
        <v>511</v>
      </c>
      <c r="L101" s="7">
        <v>1.5</v>
      </c>
      <c r="M101" s="7">
        <v>20.05</v>
      </c>
      <c r="N101" s="10" t="s">
        <v>570</v>
      </c>
      <c r="O101" s="7" t="s">
        <v>571</v>
      </c>
    </row>
    <row r="102" spans="1:15" s="11" customFormat="1" ht="33.75" customHeight="1">
      <c r="A102" s="7">
        <v>99</v>
      </c>
      <c r="B102" s="8" t="s">
        <v>123</v>
      </c>
      <c r="C102" s="8" t="s">
        <v>124</v>
      </c>
      <c r="D102" s="8" t="s">
        <v>125</v>
      </c>
      <c r="E102" s="9">
        <v>30323</v>
      </c>
      <c r="F102" s="7" t="s">
        <v>610</v>
      </c>
      <c r="G102" s="7" t="s">
        <v>15</v>
      </c>
      <c r="H102" s="8" t="s">
        <v>1037</v>
      </c>
      <c r="I102" s="8" t="s">
        <v>44</v>
      </c>
      <c r="J102" s="9">
        <v>39692</v>
      </c>
      <c r="K102" s="7" t="s">
        <v>562</v>
      </c>
      <c r="L102" s="7">
        <v>1.2</v>
      </c>
      <c r="M102" s="7">
        <v>15.11</v>
      </c>
      <c r="N102" s="10" t="s">
        <v>611</v>
      </c>
      <c r="O102" s="7" t="s">
        <v>612</v>
      </c>
    </row>
    <row r="103" spans="1:15" s="11" customFormat="1" ht="33.75" customHeight="1">
      <c r="A103" s="7">
        <v>100</v>
      </c>
      <c r="B103" s="8" t="s">
        <v>240</v>
      </c>
      <c r="C103" s="8" t="s">
        <v>241</v>
      </c>
      <c r="D103" s="8" t="s">
        <v>242</v>
      </c>
      <c r="E103" s="9">
        <v>28141</v>
      </c>
      <c r="F103" s="7" t="s">
        <v>755</v>
      </c>
      <c r="G103" s="7" t="s">
        <v>9</v>
      </c>
      <c r="H103" s="8" t="s">
        <v>1037</v>
      </c>
      <c r="I103" s="8" t="s">
        <v>134</v>
      </c>
      <c r="J103" s="9">
        <v>38596</v>
      </c>
      <c r="K103" s="7" t="s">
        <v>756</v>
      </c>
      <c r="L103" s="7">
        <v>0.7</v>
      </c>
      <c r="M103" s="7">
        <v>19</v>
      </c>
      <c r="N103" s="10" t="s">
        <v>757</v>
      </c>
      <c r="O103" s="7" t="s">
        <v>758</v>
      </c>
    </row>
    <row r="104" spans="1:15" s="11" customFormat="1" ht="33.75" customHeight="1">
      <c r="A104" s="7">
        <v>101</v>
      </c>
      <c r="B104" s="8" t="s">
        <v>16</v>
      </c>
      <c r="C104" s="8" t="s">
        <v>354</v>
      </c>
      <c r="D104" s="8" t="s">
        <v>355</v>
      </c>
      <c r="E104" s="9">
        <v>29115</v>
      </c>
      <c r="F104" s="7" t="s">
        <v>888</v>
      </c>
      <c r="G104" s="7" t="s">
        <v>15</v>
      </c>
      <c r="H104" s="8" t="s">
        <v>1037</v>
      </c>
      <c r="I104" s="8" t="s">
        <v>22</v>
      </c>
      <c r="J104" s="9">
        <v>36069</v>
      </c>
      <c r="K104" s="7" t="s">
        <v>496</v>
      </c>
      <c r="L104" s="7">
        <v>1.1000000000000001</v>
      </c>
      <c r="M104" s="7">
        <v>28</v>
      </c>
      <c r="N104" s="10" t="s">
        <v>889</v>
      </c>
      <c r="O104" s="7" t="s">
        <v>890</v>
      </c>
    </row>
    <row r="105" spans="1:15" s="11" customFormat="1" ht="33.75" customHeight="1">
      <c r="A105" s="7">
        <v>102</v>
      </c>
      <c r="B105" s="8" t="s">
        <v>171</v>
      </c>
      <c r="C105" s="8" t="s">
        <v>172</v>
      </c>
      <c r="D105" s="8" t="s">
        <v>173</v>
      </c>
      <c r="E105" s="9">
        <v>26456</v>
      </c>
      <c r="F105" s="7" t="s">
        <v>664</v>
      </c>
      <c r="G105" s="7" t="s">
        <v>9</v>
      </c>
      <c r="H105" s="8" t="s">
        <v>1037</v>
      </c>
      <c r="I105" s="8" t="s">
        <v>51</v>
      </c>
      <c r="J105" s="9">
        <v>32696</v>
      </c>
      <c r="K105" s="7" t="s">
        <v>665</v>
      </c>
      <c r="L105" s="7">
        <v>1</v>
      </c>
      <c r="M105" s="7">
        <v>21.11</v>
      </c>
      <c r="N105" s="10" t="s">
        <v>667</v>
      </c>
      <c r="O105" s="7" t="s">
        <v>668</v>
      </c>
    </row>
    <row r="106" spans="1:15" s="11" customFormat="1" ht="33.75" customHeight="1">
      <c r="A106" s="7">
        <v>103</v>
      </c>
      <c r="B106" s="8" t="s">
        <v>468</v>
      </c>
      <c r="C106" s="8" t="s">
        <v>469</v>
      </c>
      <c r="D106" s="8" t="s">
        <v>470</v>
      </c>
      <c r="E106" s="9">
        <v>35935</v>
      </c>
      <c r="F106" s="7" t="s">
        <v>973</v>
      </c>
      <c r="G106" s="7" t="s">
        <v>15</v>
      </c>
      <c r="H106" s="8" t="s">
        <v>1037</v>
      </c>
      <c r="I106" s="8" t="s">
        <v>22</v>
      </c>
      <c r="J106" s="9">
        <v>45189</v>
      </c>
      <c r="K106" s="7" t="s">
        <v>519</v>
      </c>
      <c r="L106" s="7">
        <v>0.8</v>
      </c>
      <c r="M106" s="7">
        <v>1.1100000000000001</v>
      </c>
      <c r="N106" s="10" t="s">
        <v>974</v>
      </c>
      <c r="O106" s="7" t="s">
        <v>975</v>
      </c>
    </row>
    <row r="107" spans="1:15" s="11" customFormat="1" ht="33.75" customHeight="1">
      <c r="A107" s="7">
        <v>104</v>
      </c>
      <c r="B107" s="8" t="s">
        <v>190</v>
      </c>
      <c r="C107" s="8" t="s">
        <v>191</v>
      </c>
      <c r="D107" s="8" t="s">
        <v>192</v>
      </c>
      <c r="E107" s="9">
        <v>27125</v>
      </c>
      <c r="F107" s="7" t="s">
        <v>687</v>
      </c>
      <c r="G107" s="7" t="s">
        <v>15</v>
      </c>
      <c r="H107" s="8" t="s">
        <v>1037</v>
      </c>
      <c r="I107" s="8" t="s">
        <v>22</v>
      </c>
      <c r="J107" s="9">
        <v>34943</v>
      </c>
      <c r="K107" s="7" t="s">
        <v>688</v>
      </c>
      <c r="L107" s="7">
        <v>1</v>
      </c>
      <c r="M107" s="7">
        <v>29.04</v>
      </c>
      <c r="N107" s="10" t="s">
        <v>689</v>
      </c>
      <c r="O107" s="7" t="s">
        <v>690</v>
      </c>
    </row>
    <row r="108" spans="1:15" s="11" customFormat="1" ht="33.75" customHeight="1">
      <c r="A108" s="7">
        <v>105</v>
      </c>
      <c r="B108" s="8" t="s">
        <v>117</v>
      </c>
      <c r="C108" s="8" t="s">
        <v>118</v>
      </c>
      <c r="D108" s="8" t="s">
        <v>119</v>
      </c>
      <c r="E108" s="9">
        <v>26961</v>
      </c>
      <c r="F108" s="7" t="s">
        <v>602</v>
      </c>
      <c r="G108" s="7" t="s">
        <v>9</v>
      </c>
      <c r="H108" s="8" t="s">
        <v>1037</v>
      </c>
      <c r="I108" s="8" t="s">
        <v>11</v>
      </c>
      <c r="J108" s="9">
        <v>36771</v>
      </c>
      <c r="K108" s="7" t="s">
        <v>603</v>
      </c>
      <c r="L108" s="7">
        <v>0.8</v>
      </c>
      <c r="M108" s="7">
        <v>23.08</v>
      </c>
      <c r="N108" s="10" t="s">
        <v>605</v>
      </c>
      <c r="O108" s="7" t="s">
        <v>606</v>
      </c>
    </row>
    <row r="109" spans="1:15" s="11" customFormat="1" ht="33.75" customHeight="1">
      <c r="A109" s="7">
        <v>106</v>
      </c>
      <c r="B109" s="8" t="s">
        <v>86</v>
      </c>
      <c r="C109" s="8" t="s">
        <v>87</v>
      </c>
      <c r="D109" s="8" t="s">
        <v>88</v>
      </c>
      <c r="E109" s="9">
        <v>30012</v>
      </c>
      <c r="F109" s="7" t="s">
        <v>565</v>
      </c>
      <c r="G109" s="7" t="s">
        <v>9</v>
      </c>
      <c r="H109" s="8" t="s">
        <v>1037</v>
      </c>
      <c r="I109" s="8" t="s">
        <v>89</v>
      </c>
      <c r="J109" s="9">
        <v>43152</v>
      </c>
      <c r="K109" s="7" t="s">
        <v>502</v>
      </c>
      <c r="L109" s="7">
        <v>0.4</v>
      </c>
      <c r="M109" s="7">
        <v>6.07</v>
      </c>
      <c r="N109" s="10" t="s">
        <v>566</v>
      </c>
      <c r="O109" s="7" t="s">
        <v>567</v>
      </c>
    </row>
    <row r="110" spans="1:15" ht="33.75" customHeight="1">
      <c r="A110" s="7">
        <v>107</v>
      </c>
      <c r="B110" s="18" t="s">
        <v>86</v>
      </c>
      <c r="C110" s="18" t="s">
        <v>262</v>
      </c>
      <c r="D110" s="18" t="s">
        <v>263</v>
      </c>
      <c r="E110" s="19">
        <v>23160</v>
      </c>
      <c r="F110" s="17" t="s">
        <v>784</v>
      </c>
      <c r="G110" s="17" t="s">
        <v>9</v>
      </c>
      <c r="H110" s="18" t="s">
        <v>1038</v>
      </c>
      <c r="I110" s="18" t="s">
        <v>44</v>
      </c>
      <c r="J110" s="19">
        <v>35674</v>
      </c>
      <c r="K110" s="17" t="s">
        <v>785</v>
      </c>
      <c r="L110" s="17">
        <v>1</v>
      </c>
      <c r="M110" s="17">
        <v>38.11</v>
      </c>
      <c r="N110" s="20" t="s">
        <v>786</v>
      </c>
      <c r="O110" s="17" t="s">
        <v>787</v>
      </c>
    </row>
    <row r="111" spans="1:15" s="11" customFormat="1" ht="33.75" customHeight="1">
      <c r="A111" s="7">
        <v>108</v>
      </c>
      <c r="B111" s="8" t="s">
        <v>35</v>
      </c>
      <c r="C111" s="8" t="s">
        <v>103</v>
      </c>
      <c r="D111" s="8" t="s">
        <v>104</v>
      </c>
      <c r="E111" s="9">
        <v>27626</v>
      </c>
      <c r="F111" s="7" t="s">
        <v>584</v>
      </c>
      <c r="G111" s="7" t="s">
        <v>15</v>
      </c>
      <c r="H111" s="8" t="s">
        <v>1037</v>
      </c>
      <c r="I111" s="8" t="s">
        <v>93</v>
      </c>
      <c r="J111" s="9">
        <v>36039</v>
      </c>
      <c r="K111" s="7" t="s">
        <v>585</v>
      </c>
      <c r="L111" s="7">
        <v>1</v>
      </c>
      <c r="M111" s="7">
        <v>25.11</v>
      </c>
      <c r="N111" s="10" t="s">
        <v>586</v>
      </c>
      <c r="O111" s="7" t="s">
        <v>587</v>
      </c>
    </row>
    <row r="112" spans="1:15" s="11" customFormat="1" ht="33.75" customHeight="1">
      <c r="A112" s="7">
        <v>109</v>
      </c>
      <c r="B112" s="8" t="s">
        <v>35</v>
      </c>
      <c r="C112" s="8" t="s">
        <v>267</v>
      </c>
      <c r="D112" s="8" t="s">
        <v>268</v>
      </c>
      <c r="E112" s="9">
        <v>28407</v>
      </c>
      <c r="F112" s="7" t="s">
        <v>792</v>
      </c>
      <c r="G112" s="7" t="s">
        <v>15</v>
      </c>
      <c r="H112" s="8" t="s">
        <v>1037</v>
      </c>
      <c r="I112" s="8" t="s">
        <v>58</v>
      </c>
      <c r="J112" s="9">
        <v>40424</v>
      </c>
      <c r="K112" s="7" t="s">
        <v>666</v>
      </c>
      <c r="L112" s="7">
        <v>1.3</v>
      </c>
      <c r="M112" s="7">
        <v>13.05</v>
      </c>
      <c r="N112" s="10" t="s">
        <v>794</v>
      </c>
      <c r="O112" s="7" t="s">
        <v>795</v>
      </c>
    </row>
    <row r="113" spans="1:15" ht="33.75" customHeight="1">
      <c r="A113" s="7">
        <v>110</v>
      </c>
      <c r="B113" s="18" t="s">
        <v>303</v>
      </c>
      <c r="C113" s="18" t="s">
        <v>304</v>
      </c>
      <c r="D113" s="18" t="s">
        <v>305</v>
      </c>
      <c r="E113" s="19">
        <v>31896</v>
      </c>
      <c r="F113" s="17" t="s">
        <v>844</v>
      </c>
      <c r="G113" s="17" t="s">
        <v>15</v>
      </c>
      <c r="H113" s="18" t="s">
        <v>1038</v>
      </c>
      <c r="I113" s="18" t="s">
        <v>22</v>
      </c>
      <c r="J113" s="19">
        <v>40424</v>
      </c>
      <c r="K113" s="17" t="s">
        <v>592</v>
      </c>
      <c r="L113" s="17">
        <v>1</v>
      </c>
      <c r="M113" s="17">
        <v>13.11</v>
      </c>
      <c r="N113" s="20" t="s">
        <v>845</v>
      </c>
      <c r="O113" s="17" t="s">
        <v>846</v>
      </c>
    </row>
    <row r="114" spans="1:15" s="11" customFormat="1" ht="33.75" customHeight="1">
      <c r="A114" s="7">
        <v>111</v>
      </c>
      <c r="B114" s="8" t="s">
        <v>97</v>
      </c>
      <c r="C114" s="8" t="s">
        <v>98</v>
      </c>
      <c r="D114" s="8" t="s">
        <v>99</v>
      </c>
      <c r="E114" s="9">
        <v>27367</v>
      </c>
      <c r="F114" s="7" t="s">
        <v>576</v>
      </c>
      <c r="G114" s="7" t="s">
        <v>15</v>
      </c>
      <c r="H114" s="8" t="s">
        <v>1037</v>
      </c>
      <c r="I114" s="8" t="s">
        <v>93</v>
      </c>
      <c r="J114" s="9">
        <v>38264</v>
      </c>
      <c r="K114" s="7" t="s">
        <v>577</v>
      </c>
      <c r="L114" s="7">
        <v>1</v>
      </c>
      <c r="M114" s="7">
        <v>33.11</v>
      </c>
      <c r="N114" s="10" t="s">
        <v>579</v>
      </c>
      <c r="O114" s="7" t="s">
        <v>580</v>
      </c>
    </row>
    <row r="115" spans="1:15" ht="33.75" customHeight="1">
      <c r="A115" s="7">
        <v>112</v>
      </c>
      <c r="B115" s="18" t="s">
        <v>297</v>
      </c>
      <c r="C115" s="18" t="s">
        <v>298</v>
      </c>
      <c r="D115" s="18" t="s">
        <v>204</v>
      </c>
      <c r="E115" s="19">
        <v>27342</v>
      </c>
      <c r="F115" s="17" t="s">
        <v>833</v>
      </c>
      <c r="G115" s="17" t="s">
        <v>15</v>
      </c>
      <c r="H115" s="18" t="s">
        <v>1038</v>
      </c>
      <c r="I115" s="18" t="s">
        <v>22</v>
      </c>
      <c r="J115" s="19">
        <v>34211</v>
      </c>
      <c r="K115" s="17" t="s">
        <v>834</v>
      </c>
      <c r="L115" s="17">
        <v>1.2</v>
      </c>
      <c r="M115" s="17">
        <v>31</v>
      </c>
      <c r="N115" s="20" t="s">
        <v>835</v>
      </c>
      <c r="O115" s="17" t="s">
        <v>836</v>
      </c>
    </row>
    <row r="116" spans="1:15" s="11" customFormat="1" ht="33.75" customHeight="1">
      <c r="A116" s="7">
        <v>113</v>
      </c>
      <c r="B116" s="8" t="s">
        <v>147</v>
      </c>
      <c r="C116" s="8" t="s">
        <v>148</v>
      </c>
      <c r="D116" s="8" t="s">
        <v>149</v>
      </c>
      <c r="E116" s="9">
        <v>27225</v>
      </c>
      <c r="F116" s="7" t="s">
        <v>639</v>
      </c>
      <c r="G116" s="7" t="s">
        <v>15</v>
      </c>
      <c r="H116" s="8" t="s">
        <v>1037</v>
      </c>
      <c r="I116" s="8" t="s">
        <v>150</v>
      </c>
      <c r="J116" s="9">
        <v>34363</v>
      </c>
      <c r="K116" s="7" t="s">
        <v>640</v>
      </c>
      <c r="L116" s="7">
        <v>1</v>
      </c>
      <c r="M116" s="7">
        <v>30</v>
      </c>
      <c r="N116" s="10" t="s">
        <v>641</v>
      </c>
      <c r="O116" s="7" t="s">
        <v>642</v>
      </c>
    </row>
    <row r="117" spans="1:15" s="11" customFormat="1" ht="33.75" customHeight="1">
      <c r="A117" s="7">
        <v>114</v>
      </c>
      <c r="B117" s="8" t="s">
        <v>138</v>
      </c>
      <c r="C117" s="8" t="s">
        <v>139</v>
      </c>
      <c r="D117" s="8" t="s">
        <v>140</v>
      </c>
      <c r="E117" s="9">
        <v>23688</v>
      </c>
      <c r="F117" s="7" t="s">
        <v>628</v>
      </c>
      <c r="G117" s="7" t="s">
        <v>9</v>
      </c>
      <c r="H117" s="8" t="s">
        <v>1037</v>
      </c>
      <c r="I117" s="8" t="s">
        <v>58</v>
      </c>
      <c r="J117" s="9">
        <v>33225</v>
      </c>
      <c r="K117" s="7" t="s">
        <v>623</v>
      </c>
      <c r="L117" s="7">
        <v>1.2</v>
      </c>
      <c r="M117" s="7">
        <v>33.08</v>
      </c>
      <c r="N117" s="10" t="s">
        <v>629</v>
      </c>
      <c r="O117" s="7" t="s">
        <v>630</v>
      </c>
    </row>
    <row r="118" spans="1:15" s="11" customFormat="1" ht="33.75" customHeight="1">
      <c r="A118" s="7">
        <v>115</v>
      </c>
      <c r="B118" s="8" t="s">
        <v>164</v>
      </c>
      <c r="C118" s="8" t="s">
        <v>165</v>
      </c>
      <c r="D118" s="8" t="s">
        <v>166</v>
      </c>
      <c r="E118" s="9">
        <v>23555</v>
      </c>
      <c r="F118" s="7" t="s">
        <v>656</v>
      </c>
      <c r="G118" s="7" t="s">
        <v>15</v>
      </c>
      <c r="H118" s="8" t="s">
        <v>1037</v>
      </c>
      <c r="I118" s="8" t="s">
        <v>167</v>
      </c>
      <c r="J118" s="9">
        <v>39691</v>
      </c>
      <c r="K118" s="7" t="s">
        <v>657</v>
      </c>
      <c r="L118" s="7">
        <v>1</v>
      </c>
      <c r="M118" s="7">
        <v>16.05</v>
      </c>
      <c r="N118" s="10" t="s">
        <v>658</v>
      </c>
      <c r="O118" s="7" t="s">
        <v>659</v>
      </c>
    </row>
    <row r="119" spans="1:15" s="11" customFormat="1" ht="33.75" customHeight="1">
      <c r="A119" s="7">
        <v>116</v>
      </c>
      <c r="B119" s="8" t="s">
        <v>161</v>
      </c>
      <c r="C119" s="8" t="s">
        <v>162</v>
      </c>
      <c r="D119" s="8" t="s">
        <v>163</v>
      </c>
      <c r="E119" s="9">
        <v>29038</v>
      </c>
      <c r="F119" s="7" t="s">
        <v>653</v>
      </c>
      <c r="G119" s="7" t="s">
        <v>15</v>
      </c>
      <c r="H119" s="8" t="s">
        <v>1037</v>
      </c>
      <c r="I119" s="8" t="s">
        <v>22</v>
      </c>
      <c r="J119" s="9">
        <v>38412</v>
      </c>
      <c r="K119" s="7" t="s">
        <v>524</v>
      </c>
      <c r="L119" s="7">
        <v>1</v>
      </c>
      <c r="M119" s="7">
        <v>19.05</v>
      </c>
      <c r="N119" s="10" t="s">
        <v>654</v>
      </c>
      <c r="O119" s="7" t="s">
        <v>655</v>
      </c>
    </row>
    <row r="120" spans="1:15" s="11" customFormat="1" ht="33.75" customHeight="1">
      <c r="A120" s="7">
        <v>117</v>
      </c>
      <c r="B120" s="8" t="s">
        <v>161</v>
      </c>
      <c r="C120" s="8" t="s">
        <v>56</v>
      </c>
      <c r="D120" s="8" t="s">
        <v>204</v>
      </c>
      <c r="E120" s="9">
        <v>26938</v>
      </c>
      <c r="F120" s="7" t="s">
        <v>705</v>
      </c>
      <c r="G120" s="7" t="s">
        <v>15</v>
      </c>
      <c r="H120" s="8" t="s">
        <v>1037</v>
      </c>
      <c r="I120" s="8" t="s">
        <v>22</v>
      </c>
      <c r="J120" s="9">
        <v>38776</v>
      </c>
      <c r="K120" s="7" t="s">
        <v>706</v>
      </c>
      <c r="L120" s="7">
        <v>1</v>
      </c>
      <c r="M120" s="7">
        <v>18.05</v>
      </c>
      <c r="N120" s="10" t="s">
        <v>707</v>
      </c>
      <c r="O120" s="7" t="s">
        <v>708</v>
      </c>
    </row>
    <row r="121" spans="1:15" s="11" customFormat="1" ht="33.75" customHeight="1">
      <c r="A121" s="7">
        <v>118</v>
      </c>
      <c r="B121" s="8" t="s">
        <v>434</v>
      </c>
      <c r="C121" s="8" t="s">
        <v>435</v>
      </c>
      <c r="D121" s="8" t="s">
        <v>436</v>
      </c>
      <c r="E121" s="9">
        <v>34709</v>
      </c>
      <c r="F121" s="7" t="s">
        <v>964</v>
      </c>
      <c r="G121" s="7" t="s">
        <v>9</v>
      </c>
      <c r="H121" s="8" t="s">
        <v>1037</v>
      </c>
      <c r="I121" s="8" t="s">
        <v>44</v>
      </c>
      <c r="J121" s="9">
        <v>42661</v>
      </c>
      <c r="K121" s="7" t="s">
        <v>858</v>
      </c>
      <c r="L121" s="7">
        <v>1</v>
      </c>
      <c r="M121" s="7">
        <v>7.11</v>
      </c>
      <c r="N121" s="10" t="s">
        <v>965</v>
      </c>
      <c r="O121" s="7" t="s">
        <v>966</v>
      </c>
    </row>
    <row r="122" spans="1:15" s="11" customFormat="1" ht="33.75" customHeight="1">
      <c r="A122" s="7">
        <v>119</v>
      </c>
      <c r="B122" s="8" t="s">
        <v>246</v>
      </c>
      <c r="C122" s="8" t="s">
        <v>247</v>
      </c>
      <c r="D122" s="8" t="s">
        <v>248</v>
      </c>
      <c r="E122" s="9">
        <v>30360</v>
      </c>
      <c r="F122" s="7" t="s">
        <v>762</v>
      </c>
      <c r="G122" s="7" t="s">
        <v>15</v>
      </c>
      <c r="H122" s="8" t="s">
        <v>1037</v>
      </c>
      <c r="I122" s="8" t="s">
        <v>47</v>
      </c>
      <c r="J122" s="9">
        <v>37496</v>
      </c>
      <c r="K122" s="7" t="s">
        <v>562</v>
      </c>
      <c r="L122" s="7">
        <v>1.3</v>
      </c>
      <c r="M122" s="7">
        <v>22.01</v>
      </c>
      <c r="N122" s="10" t="s">
        <v>763</v>
      </c>
      <c r="O122" s="7" t="s">
        <v>764</v>
      </c>
    </row>
    <row r="123" spans="1:15" ht="33.75" customHeight="1">
      <c r="A123" s="7">
        <v>120</v>
      </c>
      <c r="B123" s="18" t="s">
        <v>198</v>
      </c>
      <c r="C123" s="18" t="s">
        <v>199</v>
      </c>
      <c r="D123" s="18" t="s">
        <v>200</v>
      </c>
      <c r="E123" s="19">
        <v>28140</v>
      </c>
      <c r="F123" s="17" t="s">
        <v>698</v>
      </c>
      <c r="G123" s="17" t="s">
        <v>15</v>
      </c>
      <c r="H123" s="18" t="s">
        <v>1038</v>
      </c>
      <c r="I123" s="18" t="s">
        <v>22</v>
      </c>
      <c r="J123" s="19">
        <v>38640</v>
      </c>
      <c r="K123" s="17" t="s">
        <v>699</v>
      </c>
      <c r="L123" s="17">
        <v>1</v>
      </c>
      <c r="M123" s="17">
        <v>18.11</v>
      </c>
      <c r="N123" s="20" t="s">
        <v>700</v>
      </c>
      <c r="O123" s="17" t="s">
        <v>701</v>
      </c>
    </row>
    <row r="124" spans="1:15" ht="33.75" customHeight="1">
      <c r="A124" s="7">
        <v>121</v>
      </c>
      <c r="B124" s="18" t="s">
        <v>198</v>
      </c>
      <c r="C124" s="18" t="s">
        <v>359</v>
      </c>
      <c r="D124" s="18" t="s">
        <v>341</v>
      </c>
      <c r="E124" s="19">
        <v>27866</v>
      </c>
      <c r="F124" s="17" t="s">
        <v>895</v>
      </c>
      <c r="G124" s="17" t="s">
        <v>15</v>
      </c>
      <c r="H124" s="18" t="s">
        <v>1038</v>
      </c>
      <c r="I124" s="18" t="s">
        <v>22</v>
      </c>
      <c r="J124" s="19">
        <v>34724</v>
      </c>
      <c r="K124" s="17" t="s">
        <v>896</v>
      </c>
      <c r="L124" s="17">
        <v>1</v>
      </c>
      <c r="M124" s="17">
        <v>28.11</v>
      </c>
      <c r="N124" s="20" t="s">
        <v>897</v>
      </c>
      <c r="O124" s="17" t="s">
        <v>898</v>
      </c>
    </row>
    <row r="125" spans="1:15" ht="33.75" customHeight="1">
      <c r="A125" s="7">
        <v>122</v>
      </c>
      <c r="B125" s="18" t="s">
        <v>360</v>
      </c>
      <c r="C125" s="18" t="s">
        <v>361</v>
      </c>
      <c r="D125" s="18" t="s">
        <v>362</v>
      </c>
      <c r="E125" s="19">
        <v>34580</v>
      </c>
      <c r="F125" s="17" t="s">
        <v>899</v>
      </c>
      <c r="G125" s="17" t="s">
        <v>9</v>
      </c>
      <c r="H125" s="18" t="s">
        <v>1038</v>
      </c>
      <c r="I125" s="18" t="s">
        <v>134</v>
      </c>
      <c r="J125" s="19">
        <v>43812</v>
      </c>
      <c r="K125" s="17" t="s">
        <v>900</v>
      </c>
      <c r="L125" s="17">
        <v>0.8</v>
      </c>
      <c r="M125" s="17">
        <v>5.0599999999999996</v>
      </c>
      <c r="N125" s="20" t="s">
        <v>901</v>
      </c>
      <c r="O125" s="17" t="s">
        <v>902</v>
      </c>
    </row>
    <row r="126" spans="1:15" ht="33.75" customHeight="1">
      <c r="A126" s="7">
        <v>123</v>
      </c>
      <c r="B126" s="18" t="s">
        <v>59</v>
      </c>
      <c r="C126" s="18" t="s">
        <v>60</v>
      </c>
      <c r="D126" s="18" t="s">
        <v>61</v>
      </c>
      <c r="E126" s="19">
        <v>31061</v>
      </c>
      <c r="F126" s="17" t="s">
        <v>532</v>
      </c>
      <c r="G126" s="17" t="s">
        <v>15</v>
      </c>
      <c r="H126" s="18" t="s">
        <v>1038</v>
      </c>
      <c r="I126" s="18" t="s">
        <v>47</v>
      </c>
      <c r="J126" s="19">
        <v>41918</v>
      </c>
      <c r="K126" s="17" t="s">
        <v>533</v>
      </c>
      <c r="L126" s="17">
        <v>1</v>
      </c>
      <c r="M126" s="17">
        <v>9.11</v>
      </c>
      <c r="N126" s="20" t="s">
        <v>534</v>
      </c>
      <c r="O126" s="17" t="s">
        <v>535</v>
      </c>
    </row>
    <row r="127" spans="1:15" s="11" customFormat="1" ht="33.75" customHeight="1">
      <c r="A127" s="7">
        <v>124</v>
      </c>
      <c r="B127" s="8" t="s">
        <v>23</v>
      </c>
      <c r="C127" s="8" t="s">
        <v>24</v>
      </c>
      <c r="D127" s="8" t="s">
        <v>25</v>
      </c>
      <c r="E127" s="9">
        <v>32210</v>
      </c>
      <c r="F127" s="7" t="s">
        <v>500</v>
      </c>
      <c r="G127" s="7" t="s">
        <v>15</v>
      </c>
      <c r="H127" s="8" t="s">
        <v>1037</v>
      </c>
      <c r="I127" s="8" t="s">
        <v>1042</v>
      </c>
      <c r="J127" s="9">
        <v>40057</v>
      </c>
      <c r="K127" s="7" t="s">
        <v>501</v>
      </c>
      <c r="L127" s="7">
        <v>1</v>
      </c>
      <c r="M127" s="7">
        <v>4</v>
      </c>
      <c r="N127" s="10" t="s">
        <v>503</v>
      </c>
      <c r="O127" s="7" t="s">
        <v>504</v>
      </c>
    </row>
    <row r="128" spans="1:15" ht="33.75" customHeight="1">
      <c r="A128" s="7">
        <v>125</v>
      </c>
      <c r="B128" s="18" t="s">
        <v>222</v>
      </c>
      <c r="C128" s="18" t="s">
        <v>223</v>
      </c>
      <c r="D128" s="18" t="s">
        <v>224</v>
      </c>
      <c r="E128" s="19">
        <v>33583</v>
      </c>
      <c r="F128" s="17" t="s">
        <v>731</v>
      </c>
      <c r="G128" s="17" t="s">
        <v>15</v>
      </c>
      <c r="H128" s="18" t="s">
        <v>1038</v>
      </c>
      <c r="I128" s="18" t="s">
        <v>44</v>
      </c>
      <c r="J128" s="19">
        <v>41886</v>
      </c>
      <c r="K128" s="17" t="s">
        <v>491</v>
      </c>
      <c r="L128" s="17">
        <v>1</v>
      </c>
      <c r="M128" s="17">
        <v>10.050000000000001</v>
      </c>
      <c r="N128" s="20" t="s">
        <v>732</v>
      </c>
      <c r="O128" s="17" t="s">
        <v>733</v>
      </c>
    </row>
    <row r="129" spans="1:16" s="11" customFormat="1" ht="33.75" customHeight="1">
      <c r="A129" s="7">
        <v>126</v>
      </c>
      <c r="B129" s="8" t="s">
        <v>184</v>
      </c>
      <c r="C129" s="8" t="s">
        <v>185</v>
      </c>
      <c r="D129" s="8" t="s">
        <v>186</v>
      </c>
      <c r="E129" s="9">
        <v>25304</v>
      </c>
      <c r="F129" s="7" t="s">
        <v>679</v>
      </c>
      <c r="G129" s="7" t="s">
        <v>15</v>
      </c>
      <c r="H129" s="8" t="s">
        <v>1037</v>
      </c>
      <c r="I129" s="8" t="s">
        <v>93</v>
      </c>
      <c r="J129" s="9">
        <v>37318</v>
      </c>
      <c r="K129" s="7" t="s">
        <v>680</v>
      </c>
      <c r="L129" s="7">
        <v>1</v>
      </c>
      <c r="M129" s="7">
        <v>28.03</v>
      </c>
      <c r="N129" s="10" t="s">
        <v>681</v>
      </c>
      <c r="O129" s="7" t="s">
        <v>682</v>
      </c>
    </row>
    <row r="130" spans="1:16" ht="33.75" customHeight="1">
      <c r="A130" s="7">
        <v>127</v>
      </c>
      <c r="B130" s="18" t="s">
        <v>485</v>
      </c>
      <c r="C130" s="18" t="s">
        <v>486</v>
      </c>
      <c r="D130" s="18" t="s">
        <v>487</v>
      </c>
      <c r="E130" s="19">
        <v>35660</v>
      </c>
      <c r="F130" s="17" t="s">
        <v>976</v>
      </c>
      <c r="G130" s="17" t="s">
        <v>15</v>
      </c>
      <c r="H130" s="20" t="s">
        <v>1038</v>
      </c>
      <c r="I130" s="18" t="s">
        <v>29</v>
      </c>
      <c r="J130" s="19">
        <v>44287</v>
      </c>
      <c r="K130" s="17" t="s">
        <v>593</v>
      </c>
      <c r="L130" s="17">
        <v>1</v>
      </c>
      <c r="M130" s="17">
        <v>3.05</v>
      </c>
      <c r="N130" s="20" t="s">
        <v>977</v>
      </c>
      <c r="O130" s="17" t="s">
        <v>978</v>
      </c>
      <c r="P130" s="17"/>
    </row>
    <row r="131" spans="1:16" ht="33.75" customHeight="1">
      <c r="A131" s="7">
        <v>128</v>
      </c>
      <c r="B131" s="18" t="s">
        <v>276</v>
      </c>
      <c r="C131" s="18" t="s">
        <v>277</v>
      </c>
      <c r="D131" s="18" t="s">
        <v>278</v>
      </c>
      <c r="E131" s="19">
        <v>31163</v>
      </c>
      <c r="F131" s="17" t="s">
        <v>804</v>
      </c>
      <c r="G131" s="17" t="s">
        <v>15</v>
      </c>
      <c r="H131" s="20" t="s">
        <v>1038</v>
      </c>
      <c r="I131" s="18" t="s">
        <v>29</v>
      </c>
      <c r="J131" s="19">
        <v>39760</v>
      </c>
      <c r="K131" s="17" t="s">
        <v>805</v>
      </c>
      <c r="L131" s="17">
        <v>1.2</v>
      </c>
      <c r="M131" s="17">
        <v>15.1</v>
      </c>
      <c r="N131" s="20" t="s">
        <v>806</v>
      </c>
      <c r="O131" s="17" t="s">
        <v>807</v>
      </c>
      <c r="P131" s="17"/>
    </row>
    <row r="132" spans="1:16" s="11" customFormat="1" ht="33.75" customHeight="1">
      <c r="A132" s="7">
        <v>129</v>
      </c>
      <c r="B132" s="8" t="s">
        <v>363</v>
      </c>
      <c r="C132" s="8" t="s">
        <v>364</v>
      </c>
      <c r="D132" s="8" t="s">
        <v>365</v>
      </c>
      <c r="E132" s="9">
        <v>27847</v>
      </c>
      <c r="F132" s="7" t="s">
        <v>903</v>
      </c>
      <c r="G132" s="7" t="s">
        <v>15</v>
      </c>
      <c r="H132" s="8" t="s">
        <v>1037</v>
      </c>
      <c r="I132" s="8" t="s">
        <v>93</v>
      </c>
      <c r="J132" s="9">
        <v>39356</v>
      </c>
      <c r="K132" s="7" t="s">
        <v>904</v>
      </c>
      <c r="L132" s="7">
        <v>1</v>
      </c>
      <c r="M132" s="7">
        <v>27</v>
      </c>
      <c r="N132" s="10" t="s">
        <v>905</v>
      </c>
      <c r="O132" s="7" t="s">
        <v>906</v>
      </c>
    </row>
    <row r="133" spans="1:16" ht="33.75" customHeight="1">
      <c r="A133" s="7">
        <v>130</v>
      </c>
      <c r="B133" s="18" t="s">
        <v>243</v>
      </c>
      <c r="C133" s="18" t="s">
        <v>244</v>
      </c>
      <c r="D133" s="18" t="s">
        <v>245</v>
      </c>
      <c r="E133" s="19">
        <v>24071</v>
      </c>
      <c r="F133" s="17" t="s">
        <v>759</v>
      </c>
      <c r="G133" s="17" t="s">
        <v>9</v>
      </c>
      <c r="H133" s="18" t="s">
        <v>1038</v>
      </c>
      <c r="I133" s="18" t="s">
        <v>130</v>
      </c>
      <c r="J133" s="19">
        <v>33108</v>
      </c>
      <c r="K133" s="17" t="s">
        <v>680</v>
      </c>
      <c r="L133" s="17">
        <v>1</v>
      </c>
      <c r="M133" s="17">
        <v>34.01</v>
      </c>
      <c r="N133" s="20" t="s">
        <v>760</v>
      </c>
      <c r="O133" s="17" t="s">
        <v>761</v>
      </c>
    </row>
    <row r="134" spans="1:16" ht="33.75" customHeight="1">
      <c r="A134" s="7">
        <v>131</v>
      </c>
      <c r="B134" s="18" t="s">
        <v>243</v>
      </c>
      <c r="C134" s="18" t="s">
        <v>461</v>
      </c>
      <c r="D134" s="18" t="s">
        <v>462</v>
      </c>
      <c r="E134" s="19">
        <v>33552</v>
      </c>
      <c r="F134" s="17" t="s">
        <v>970</v>
      </c>
      <c r="G134" s="17" t="s">
        <v>9</v>
      </c>
      <c r="H134" s="18" t="s">
        <v>1038</v>
      </c>
      <c r="I134" s="18" t="s">
        <v>51</v>
      </c>
      <c r="J134" s="19">
        <v>44866</v>
      </c>
      <c r="K134" s="17" t="s">
        <v>497</v>
      </c>
      <c r="L134" s="17">
        <v>1.2</v>
      </c>
      <c r="M134" s="17">
        <v>1.1100000000000001</v>
      </c>
      <c r="N134" s="20" t="s">
        <v>971</v>
      </c>
      <c r="O134" s="17" t="s">
        <v>972</v>
      </c>
    </row>
    <row r="135" spans="1:16" ht="33.75" customHeight="1">
      <c r="A135" s="7">
        <v>132</v>
      </c>
      <c r="B135" s="18" t="s">
        <v>83</v>
      </c>
      <c r="C135" s="18" t="s">
        <v>84</v>
      </c>
      <c r="D135" s="18" t="s">
        <v>85</v>
      </c>
      <c r="E135" s="19">
        <v>34684</v>
      </c>
      <c r="F135" s="17" t="s">
        <v>561</v>
      </c>
      <c r="G135" s="17" t="s">
        <v>15</v>
      </c>
      <c r="H135" s="18" t="s">
        <v>1038</v>
      </c>
      <c r="I135" s="18" t="s">
        <v>58</v>
      </c>
      <c r="J135" s="19">
        <v>42647</v>
      </c>
      <c r="K135" s="17" t="s">
        <v>562</v>
      </c>
      <c r="L135" s="17">
        <v>1.2</v>
      </c>
      <c r="M135" s="17">
        <v>7.11</v>
      </c>
      <c r="N135" s="20" t="s">
        <v>563</v>
      </c>
      <c r="O135" s="17" t="s">
        <v>564</v>
      </c>
    </row>
    <row r="136" spans="1:16" ht="33.75" customHeight="1">
      <c r="A136" s="7">
        <v>133</v>
      </c>
      <c r="B136" s="18" t="s">
        <v>83</v>
      </c>
      <c r="C136" s="18" t="s">
        <v>205</v>
      </c>
      <c r="D136" s="18" t="s">
        <v>206</v>
      </c>
      <c r="E136" s="19">
        <v>29613</v>
      </c>
      <c r="F136" s="17" t="s">
        <v>709</v>
      </c>
      <c r="G136" s="17" t="s">
        <v>15</v>
      </c>
      <c r="H136" s="18" t="s">
        <v>1038</v>
      </c>
      <c r="I136" s="18" t="s">
        <v>22</v>
      </c>
      <c r="J136" s="19">
        <v>36801</v>
      </c>
      <c r="K136" s="17" t="s">
        <v>710</v>
      </c>
      <c r="L136" s="17">
        <v>1</v>
      </c>
      <c r="M136" s="17" t="s">
        <v>604</v>
      </c>
      <c r="N136" s="20" t="s">
        <v>711</v>
      </c>
      <c r="O136" s="17" t="s">
        <v>712</v>
      </c>
    </row>
    <row r="137" spans="1:16" ht="33.75" customHeight="1">
      <c r="A137" s="17">
        <v>134</v>
      </c>
      <c r="B137" s="18" t="s">
        <v>1066</v>
      </c>
      <c r="C137" s="18" t="s">
        <v>1067</v>
      </c>
      <c r="D137" s="18" t="s">
        <v>1068</v>
      </c>
      <c r="E137" s="19">
        <v>29614</v>
      </c>
      <c r="F137" s="17" t="s">
        <v>709</v>
      </c>
      <c r="G137" s="17" t="s">
        <v>15</v>
      </c>
      <c r="H137" s="18" t="s">
        <v>1069</v>
      </c>
      <c r="I137" s="18" t="s">
        <v>79</v>
      </c>
      <c r="J137" s="19">
        <v>36802</v>
      </c>
      <c r="K137" s="17"/>
      <c r="L137" s="17">
        <v>1</v>
      </c>
      <c r="M137" s="17">
        <v>25</v>
      </c>
      <c r="N137" s="20" t="s">
        <v>711</v>
      </c>
      <c r="O137" s="17" t="s">
        <v>712</v>
      </c>
    </row>
    <row r="138" spans="1:16" ht="33.75" customHeight="1">
      <c r="A138" s="17"/>
      <c r="B138" s="18"/>
      <c r="C138" s="18"/>
      <c r="D138" s="18"/>
      <c r="E138" s="17"/>
      <c r="F138" s="17"/>
      <c r="G138" s="17"/>
      <c r="H138" s="18"/>
      <c r="I138" s="18"/>
      <c r="J138" s="17"/>
      <c r="K138" s="17"/>
      <c r="L138" s="17"/>
      <c r="M138" s="17"/>
      <c r="N138" s="20"/>
      <c r="O138" s="17"/>
    </row>
    <row r="139" spans="1:16" ht="33.75" customHeight="1">
      <c r="A139" s="26"/>
      <c r="B139" s="27"/>
      <c r="C139" s="27"/>
      <c r="D139" s="27"/>
      <c r="E139" s="26"/>
      <c r="F139" s="26"/>
      <c r="G139" s="26"/>
      <c r="H139" s="27"/>
      <c r="I139" s="27"/>
      <c r="J139" s="26"/>
      <c r="K139" s="26"/>
      <c r="L139" s="26"/>
      <c r="M139" s="26"/>
      <c r="N139" s="28"/>
      <c r="O139" s="26"/>
    </row>
    <row r="140" spans="1:16" ht="33.75" customHeight="1" thickBot="1"/>
    <row r="141" spans="1:16" ht="33.75" customHeight="1" thickBot="1">
      <c r="G141" s="29" t="s">
        <v>1064</v>
      </c>
      <c r="H141" s="30"/>
    </row>
    <row r="142" spans="1:16" ht="33.75" customHeight="1" thickBot="1">
      <c r="A142" s="31"/>
      <c r="B142" s="32" t="s">
        <v>1048</v>
      </c>
      <c r="C142" s="32"/>
      <c r="D142" s="33" t="s">
        <v>1049</v>
      </c>
      <c r="E142" s="32" t="s">
        <v>1050</v>
      </c>
      <c r="F142" s="34" t="s">
        <v>1051</v>
      </c>
      <c r="G142" s="35" t="s">
        <v>1037</v>
      </c>
      <c r="H142" s="36" t="s">
        <v>1038</v>
      </c>
    </row>
    <row r="143" spans="1:16" ht="33.75" customHeight="1">
      <c r="A143" s="37">
        <v>1</v>
      </c>
      <c r="B143" s="38" t="s">
        <v>1044</v>
      </c>
      <c r="C143" s="38"/>
      <c r="D143" s="39">
        <v>17</v>
      </c>
      <c r="E143" s="37">
        <v>3</v>
      </c>
      <c r="F143" s="37">
        <v>14</v>
      </c>
      <c r="G143" s="39">
        <v>17</v>
      </c>
      <c r="H143" s="37">
        <v>0</v>
      </c>
    </row>
    <row r="144" spans="1:16" ht="33.75" customHeight="1">
      <c r="A144" s="17">
        <v>2</v>
      </c>
      <c r="B144" s="18" t="s">
        <v>1045</v>
      </c>
      <c r="C144" s="18"/>
      <c r="D144" s="7">
        <v>11</v>
      </c>
      <c r="E144" s="17">
        <v>2</v>
      </c>
      <c r="F144" s="17">
        <v>9</v>
      </c>
      <c r="G144" s="7">
        <v>10</v>
      </c>
      <c r="H144" s="17">
        <v>1</v>
      </c>
    </row>
    <row r="145" spans="1:15" ht="33.75" customHeight="1">
      <c r="A145" s="17">
        <v>3</v>
      </c>
      <c r="B145" s="18" t="s">
        <v>1046</v>
      </c>
      <c r="C145" s="18"/>
      <c r="D145" s="7">
        <v>4</v>
      </c>
      <c r="E145" s="17">
        <v>0</v>
      </c>
      <c r="F145" s="17">
        <v>4</v>
      </c>
      <c r="G145" s="7">
        <v>0</v>
      </c>
      <c r="H145" s="17">
        <v>4</v>
      </c>
    </row>
    <row r="146" spans="1:15" ht="33.75" customHeight="1">
      <c r="A146" s="17">
        <v>4</v>
      </c>
      <c r="B146" s="18" t="s">
        <v>1047</v>
      </c>
      <c r="C146" s="18"/>
      <c r="D146" s="7">
        <v>13</v>
      </c>
      <c r="E146" s="17">
        <v>3</v>
      </c>
      <c r="F146" s="17">
        <v>10</v>
      </c>
      <c r="G146" s="7">
        <v>9</v>
      </c>
      <c r="H146" s="17">
        <v>4</v>
      </c>
    </row>
    <row r="147" spans="1:15" ht="33.75" customHeight="1">
      <c r="A147" s="17">
        <v>5</v>
      </c>
      <c r="B147" s="18" t="s">
        <v>1052</v>
      </c>
      <c r="C147" s="18"/>
      <c r="D147" s="7">
        <v>10</v>
      </c>
      <c r="E147" s="17">
        <v>0</v>
      </c>
      <c r="F147" s="17">
        <v>10</v>
      </c>
      <c r="G147" s="7">
        <v>7</v>
      </c>
      <c r="H147" s="17">
        <v>3</v>
      </c>
    </row>
    <row r="148" spans="1:15" ht="33.75" customHeight="1">
      <c r="A148" s="17">
        <v>6</v>
      </c>
      <c r="B148" s="18" t="s">
        <v>1053</v>
      </c>
      <c r="C148" s="18"/>
      <c r="D148" s="7">
        <v>7</v>
      </c>
      <c r="E148" s="17">
        <v>6</v>
      </c>
      <c r="F148" s="17">
        <v>1</v>
      </c>
      <c r="G148" s="7">
        <v>4</v>
      </c>
      <c r="H148" s="17">
        <v>3</v>
      </c>
    </row>
    <row r="149" spans="1:15" ht="33.75" customHeight="1">
      <c r="A149" s="17">
        <v>7</v>
      </c>
      <c r="B149" s="18" t="s">
        <v>1054</v>
      </c>
      <c r="C149" s="18"/>
      <c r="D149" s="7">
        <v>2</v>
      </c>
      <c r="E149" s="17">
        <v>1</v>
      </c>
      <c r="F149" s="17">
        <v>1</v>
      </c>
      <c r="G149" s="7">
        <v>1</v>
      </c>
      <c r="H149" s="17">
        <v>1</v>
      </c>
    </row>
    <row r="150" spans="1:15" ht="33.75" customHeight="1">
      <c r="A150" s="17">
        <v>8</v>
      </c>
      <c r="B150" s="18" t="s">
        <v>1055</v>
      </c>
      <c r="C150" s="18"/>
      <c r="D150" s="7">
        <v>2</v>
      </c>
      <c r="E150" s="17">
        <v>1</v>
      </c>
      <c r="F150" s="17">
        <v>1</v>
      </c>
      <c r="G150" s="7">
        <v>1</v>
      </c>
      <c r="H150" s="17">
        <v>1</v>
      </c>
    </row>
    <row r="151" spans="1:15" ht="33.75" customHeight="1">
      <c r="A151" s="17">
        <v>9</v>
      </c>
      <c r="B151" s="18" t="s">
        <v>1056</v>
      </c>
      <c r="C151" s="18"/>
      <c r="D151" s="7">
        <v>3</v>
      </c>
      <c r="E151" s="17">
        <v>0</v>
      </c>
      <c r="F151" s="17">
        <v>3</v>
      </c>
      <c r="G151" s="7">
        <v>3</v>
      </c>
      <c r="H151" s="17">
        <v>0</v>
      </c>
    </row>
    <row r="152" spans="1:15" ht="33.75" customHeight="1">
      <c r="A152" s="17">
        <v>10</v>
      </c>
      <c r="B152" s="18" t="s">
        <v>1057</v>
      </c>
      <c r="C152" s="18"/>
      <c r="D152" s="7">
        <v>10</v>
      </c>
      <c r="E152" s="17">
        <v>3</v>
      </c>
      <c r="F152" s="17">
        <v>7</v>
      </c>
      <c r="G152" s="7">
        <v>10</v>
      </c>
      <c r="H152" s="17">
        <v>0</v>
      </c>
    </row>
    <row r="153" spans="1:15" ht="33.75" customHeight="1">
      <c r="A153" s="17">
        <v>11</v>
      </c>
      <c r="B153" s="18" t="s">
        <v>1058</v>
      </c>
      <c r="C153" s="18"/>
      <c r="D153" s="7">
        <v>4</v>
      </c>
      <c r="E153" s="17">
        <v>3</v>
      </c>
      <c r="F153" s="17">
        <v>1</v>
      </c>
      <c r="G153" s="7">
        <v>3</v>
      </c>
      <c r="H153" s="17">
        <v>1</v>
      </c>
    </row>
    <row r="154" spans="1:15" ht="33.75" customHeight="1">
      <c r="A154" s="17">
        <v>12</v>
      </c>
      <c r="B154" s="18" t="s">
        <v>167</v>
      </c>
      <c r="C154" s="18"/>
      <c r="D154" s="7">
        <v>5</v>
      </c>
      <c r="E154" s="17">
        <v>2</v>
      </c>
      <c r="F154" s="17">
        <v>3</v>
      </c>
      <c r="G154" s="7">
        <v>5</v>
      </c>
      <c r="H154" s="17">
        <v>0</v>
      </c>
    </row>
    <row r="155" spans="1:15" ht="33.75" customHeight="1">
      <c r="A155" s="17">
        <v>13</v>
      </c>
      <c r="B155" s="18" t="s">
        <v>1061</v>
      </c>
      <c r="C155" s="18"/>
      <c r="D155" s="7">
        <v>1</v>
      </c>
      <c r="E155" s="17">
        <v>0</v>
      </c>
      <c r="F155" s="17">
        <v>1</v>
      </c>
      <c r="G155" s="7">
        <v>1</v>
      </c>
      <c r="H155" s="17">
        <v>0</v>
      </c>
    </row>
    <row r="156" spans="1:15" ht="33.75" customHeight="1">
      <c r="A156" s="17">
        <v>14</v>
      </c>
      <c r="B156" s="18" t="s">
        <v>1060</v>
      </c>
      <c r="C156" s="18"/>
      <c r="D156" s="7">
        <v>1</v>
      </c>
      <c r="E156" s="17">
        <v>1</v>
      </c>
      <c r="F156" s="17">
        <v>0</v>
      </c>
      <c r="G156" s="7">
        <v>1</v>
      </c>
      <c r="H156" s="17">
        <v>0</v>
      </c>
    </row>
    <row r="157" spans="1:15" ht="33.75" customHeight="1">
      <c r="A157" s="17">
        <v>15</v>
      </c>
      <c r="B157" s="18" t="s">
        <v>1059</v>
      </c>
      <c r="C157" s="18"/>
      <c r="D157" s="7">
        <v>11</v>
      </c>
      <c r="E157" s="17">
        <v>11</v>
      </c>
      <c r="F157" s="17">
        <v>0</v>
      </c>
      <c r="G157" s="7">
        <v>7</v>
      </c>
      <c r="H157" s="17">
        <v>4</v>
      </c>
    </row>
    <row r="158" spans="1:15" ht="33.75" customHeight="1" thickBot="1">
      <c r="A158" s="40">
        <v>16</v>
      </c>
      <c r="B158" s="41" t="s">
        <v>1063</v>
      </c>
      <c r="C158" s="41"/>
      <c r="D158" s="42">
        <v>33</v>
      </c>
      <c r="E158" s="40">
        <v>0</v>
      </c>
      <c r="F158" s="40">
        <v>33</v>
      </c>
      <c r="G158" s="42">
        <v>21</v>
      </c>
      <c r="H158" s="40">
        <v>12</v>
      </c>
    </row>
    <row r="159" spans="1:15" s="45" customFormat="1" ht="33.75" customHeight="1" thickBot="1">
      <c r="A159" s="31"/>
      <c r="B159" s="43"/>
      <c r="C159" s="43"/>
      <c r="D159" s="33">
        <f>SUM(D143:D158)</f>
        <v>134</v>
      </c>
      <c r="E159" s="32">
        <f>SUM(E143:E158)</f>
        <v>36</v>
      </c>
      <c r="F159" s="32">
        <f>SUM(F143:F158)</f>
        <v>98</v>
      </c>
      <c r="G159" s="33">
        <f>SUM(G143:G158)</f>
        <v>100</v>
      </c>
      <c r="H159" s="44">
        <f>SUM(H143:H158)</f>
        <v>34</v>
      </c>
      <c r="J159" s="46"/>
      <c r="K159" s="46"/>
      <c r="L159" s="46"/>
      <c r="M159" s="46"/>
      <c r="N159" s="47"/>
      <c r="O159" s="46"/>
    </row>
  </sheetData>
  <pageMargins left="0.23622047244094491" right="0.23622047244094491" top="0.15748031496062992" bottom="0.19685039370078741" header="0.11811023622047245" footer="0.15748031496062992"/>
  <pageSetup paperSize="9" scale="4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view="pageBreakPreview" topLeftCell="A13" zoomScale="85" zoomScaleNormal="100" zoomScaleSheetLayoutView="85" workbookViewId="0">
      <selection sqref="A1:XFD1"/>
    </sheetView>
  </sheetViews>
  <sheetFormatPr defaultRowHeight="20.25" customHeight="1"/>
  <cols>
    <col min="1" max="1" width="6.85546875" style="48" customWidth="1"/>
    <col min="2" max="2" width="20" style="49" customWidth="1"/>
    <col min="3" max="3" width="16.42578125" style="49" customWidth="1"/>
    <col min="4" max="4" width="23.140625" style="49" customWidth="1"/>
    <col min="5" max="5" width="13.28515625" style="48" customWidth="1"/>
    <col min="6" max="6" width="18.85546875" style="48" customWidth="1"/>
    <col min="7" max="7" width="13.7109375" style="48" customWidth="1"/>
    <col min="8" max="8" width="7.85546875" style="48" customWidth="1"/>
    <col min="9" max="9" width="9.28515625" style="48" customWidth="1"/>
    <col min="10" max="10" width="14.140625" style="48" customWidth="1"/>
    <col min="11" max="11" width="10.42578125" style="48" customWidth="1"/>
    <col min="12" max="12" width="9" style="48" customWidth="1"/>
    <col min="13" max="13" width="10.42578125" style="48" customWidth="1"/>
    <col min="14" max="14" width="14.42578125" style="48" customWidth="1"/>
    <col min="15" max="16384" width="9.140625" style="49"/>
  </cols>
  <sheetData>
    <row r="1" spans="1:14" ht="20.25" customHeight="1">
      <c r="B1" s="62" t="s">
        <v>1074</v>
      </c>
    </row>
    <row r="2" spans="1:14" ht="3.75" customHeight="1"/>
    <row r="3" spans="1:14" s="67" customFormat="1" ht="57.75" customHeight="1">
      <c r="A3" s="65" t="s">
        <v>1029</v>
      </c>
      <c r="B3" s="65" t="s">
        <v>1</v>
      </c>
      <c r="C3" s="65" t="s">
        <v>2</v>
      </c>
      <c r="D3" s="65" t="s">
        <v>3</v>
      </c>
      <c r="E3" s="65" t="s">
        <v>4</v>
      </c>
      <c r="F3" s="65" t="s">
        <v>0</v>
      </c>
      <c r="G3" s="65" t="s">
        <v>1077</v>
      </c>
      <c r="H3" s="65" t="s">
        <v>1030</v>
      </c>
      <c r="I3" s="65" t="s">
        <v>1031</v>
      </c>
      <c r="J3" s="66" t="s">
        <v>1032</v>
      </c>
      <c r="K3" s="66" t="s">
        <v>1076</v>
      </c>
      <c r="L3" s="66" t="s">
        <v>1089</v>
      </c>
      <c r="M3" s="66" t="s">
        <v>1075</v>
      </c>
      <c r="N3" s="66" t="s">
        <v>1036</v>
      </c>
    </row>
    <row r="4" spans="1:14" s="61" customFormat="1" ht="18.75" customHeight="1">
      <c r="A4" s="58">
        <v>1</v>
      </c>
      <c r="B4" s="59" t="s">
        <v>66</v>
      </c>
      <c r="C4" s="59" t="s">
        <v>67</v>
      </c>
      <c r="D4" s="59" t="s">
        <v>68</v>
      </c>
      <c r="E4" s="60">
        <v>28192</v>
      </c>
      <c r="F4" s="58" t="s">
        <v>992</v>
      </c>
      <c r="G4" s="58" t="s">
        <v>1078</v>
      </c>
      <c r="H4" s="58" t="s">
        <v>15</v>
      </c>
      <c r="I4" s="58" t="s">
        <v>1037</v>
      </c>
      <c r="J4" s="60">
        <v>42467</v>
      </c>
      <c r="K4" s="58" t="s">
        <v>546</v>
      </c>
      <c r="L4" s="58">
        <v>0.5</v>
      </c>
      <c r="M4" s="58" t="s">
        <v>512</v>
      </c>
      <c r="N4" s="58">
        <v>87014009412</v>
      </c>
    </row>
    <row r="5" spans="1:14" s="61" customFormat="1" ht="18.75" customHeight="1">
      <c r="A5" s="58">
        <v>2</v>
      </c>
      <c r="B5" s="59" t="s">
        <v>38</v>
      </c>
      <c r="C5" s="59" t="s">
        <v>39</v>
      </c>
      <c r="D5" s="59" t="s">
        <v>40</v>
      </c>
      <c r="E5" s="60">
        <v>29810</v>
      </c>
      <c r="F5" s="58" t="s">
        <v>990</v>
      </c>
      <c r="G5" s="58" t="s">
        <v>1079</v>
      </c>
      <c r="H5" s="58" t="s">
        <v>9</v>
      </c>
      <c r="I5" s="58" t="s">
        <v>1037</v>
      </c>
      <c r="J5" s="60">
        <v>37988</v>
      </c>
      <c r="K5" s="58" t="s">
        <v>517</v>
      </c>
      <c r="L5" s="58">
        <v>1</v>
      </c>
      <c r="M5" s="58" t="s">
        <v>573</v>
      </c>
      <c r="N5" s="58" t="s">
        <v>991</v>
      </c>
    </row>
    <row r="6" spans="1:14" s="61" customFormat="1" ht="18.75" customHeight="1">
      <c r="A6" s="58">
        <v>3</v>
      </c>
      <c r="B6" s="59" t="s">
        <v>323</v>
      </c>
      <c r="C6" s="59" t="s">
        <v>324</v>
      </c>
      <c r="D6" s="59" t="s">
        <v>325</v>
      </c>
      <c r="E6" s="60">
        <v>28914</v>
      </c>
      <c r="F6" s="58" t="s">
        <v>996</v>
      </c>
      <c r="G6" s="58" t="s">
        <v>313</v>
      </c>
      <c r="H6" s="58" t="s">
        <v>15</v>
      </c>
      <c r="I6" s="58" t="s">
        <v>1037</v>
      </c>
      <c r="J6" s="60">
        <v>38540</v>
      </c>
      <c r="K6" s="58" t="s">
        <v>958</v>
      </c>
      <c r="L6" s="58">
        <v>1</v>
      </c>
      <c r="M6" s="58" t="s">
        <v>573</v>
      </c>
      <c r="N6" s="58">
        <v>87026285400</v>
      </c>
    </row>
    <row r="7" spans="1:14" s="61" customFormat="1" ht="18.75" customHeight="1">
      <c r="A7" s="58">
        <v>4</v>
      </c>
      <c r="B7" s="59" t="s">
        <v>323</v>
      </c>
      <c r="C7" s="59" t="s">
        <v>389</v>
      </c>
      <c r="D7" s="59" t="s">
        <v>390</v>
      </c>
      <c r="E7" s="60">
        <v>28027</v>
      </c>
      <c r="F7" s="58" t="s">
        <v>1004</v>
      </c>
      <c r="G7" s="58" t="s">
        <v>1080</v>
      </c>
      <c r="H7" s="58" t="s">
        <v>15</v>
      </c>
      <c r="I7" s="58" t="s">
        <v>1037</v>
      </c>
      <c r="J7" s="60">
        <v>38719</v>
      </c>
      <c r="K7" s="58" t="s">
        <v>623</v>
      </c>
      <c r="L7" s="58">
        <v>1.5</v>
      </c>
      <c r="M7" s="58" t="s">
        <v>573</v>
      </c>
      <c r="N7" s="58">
        <v>87789562924</v>
      </c>
    </row>
    <row r="8" spans="1:14" s="61" customFormat="1" ht="18.75" customHeight="1">
      <c r="A8" s="58">
        <v>5</v>
      </c>
      <c r="B8" s="59" t="s">
        <v>445</v>
      </c>
      <c r="C8" s="59" t="s">
        <v>446</v>
      </c>
      <c r="D8" s="59" t="s">
        <v>447</v>
      </c>
      <c r="E8" s="60">
        <v>22061</v>
      </c>
      <c r="F8" s="58" t="s">
        <v>1012</v>
      </c>
      <c r="G8" s="58" t="s">
        <v>1081</v>
      </c>
      <c r="H8" s="58" t="s">
        <v>9</v>
      </c>
      <c r="I8" s="58" t="s">
        <v>1037</v>
      </c>
      <c r="J8" s="60">
        <v>43084</v>
      </c>
      <c r="K8" s="58" t="s">
        <v>1013</v>
      </c>
      <c r="L8" s="58">
        <v>0.3</v>
      </c>
      <c r="M8" s="58" t="s">
        <v>497</v>
      </c>
      <c r="N8" s="58"/>
    </row>
    <row r="9" spans="1:14" s="61" customFormat="1" ht="18.75" customHeight="1">
      <c r="A9" s="58">
        <v>6</v>
      </c>
      <c r="B9" s="59" t="s">
        <v>477</v>
      </c>
      <c r="C9" s="59" t="s">
        <v>478</v>
      </c>
      <c r="D9" s="59" t="s">
        <v>479</v>
      </c>
      <c r="E9" s="60">
        <v>30513</v>
      </c>
      <c r="F9" s="58" t="s">
        <v>1026</v>
      </c>
      <c r="G9" s="58" t="s">
        <v>1082</v>
      </c>
      <c r="H9" s="58" t="s">
        <v>9</v>
      </c>
      <c r="I9" s="58" t="s">
        <v>1037</v>
      </c>
      <c r="J9" s="60">
        <v>45202</v>
      </c>
      <c r="K9" s="58" t="s">
        <v>569</v>
      </c>
      <c r="L9" s="58">
        <v>1</v>
      </c>
      <c r="M9" s="58" t="s">
        <v>513</v>
      </c>
      <c r="N9" s="58"/>
    </row>
    <row r="10" spans="1:14" s="61" customFormat="1" ht="18.75" customHeight="1">
      <c r="A10" s="58">
        <v>7</v>
      </c>
      <c r="B10" s="59" t="s">
        <v>451</v>
      </c>
      <c r="C10" s="59" t="s">
        <v>452</v>
      </c>
      <c r="D10" s="59" t="s">
        <v>453</v>
      </c>
      <c r="E10" s="60">
        <v>28764</v>
      </c>
      <c r="F10" s="58" t="s">
        <v>1016</v>
      </c>
      <c r="G10" s="58" t="s">
        <v>1083</v>
      </c>
      <c r="H10" s="58" t="s">
        <v>9</v>
      </c>
      <c r="I10" s="58" t="s">
        <v>1037</v>
      </c>
      <c r="J10" s="60">
        <v>43055</v>
      </c>
      <c r="K10" s="58" t="s">
        <v>1017</v>
      </c>
      <c r="L10" s="58">
        <v>1</v>
      </c>
      <c r="M10" s="58" t="s">
        <v>513</v>
      </c>
      <c r="N10" s="58"/>
    </row>
    <row r="11" spans="1:14" s="61" customFormat="1" ht="18.75" customHeight="1">
      <c r="A11" s="58">
        <v>8</v>
      </c>
      <c r="B11" s="59" t="s">
        <v>459</v>
      </c>
      <c r="C11" s="59" t="s">
        <v>460</v>
      </c>
      <c r="D11" s="59" t="s">
        <v>283</v>
      </c>
      <c r="E11" s="60">
        <v>27398</v>
      </c>
      <c r="F11" s="58" t="s">
        <v>1021</v>
      </c>
      <c r="G11" s="58" t="s">
        <v>1084</v>
      </c>
      <c r="H11" s="58" t="s">
        <v>15</v>
      </c>
      <c r="I11" s="58" t="s">
        <v>1037</v>
      </c>
      <c r="J11" s="60">
        <v>43770</v>
      </c>
      <c r="K11" s="58" t="s">
        <v>797</v>
      </c>
      <c r="L11" s="58">
        <v>0.5</v>
      </c>
      <c r="M11" s="58" t="s">
        <v>546</v>
      </c>
      <c r="N11" s="58"/>
    </row>
    <row r="12" spans="1:14" s="61" customFormat="1" ht="18.75" customHeight="1">
      <c r="A12" s="58">
        <v>9</v>
      </c>
      <c r="B12" s="59" t="s">
        <v>448</v>
      </c>
      <c r="C12" s="59" t="s">
        <v>449</v>
      </c>
      <c r="D12" s="59" t="s">
        <v>450</v>
      </c>
      <c r="E12" s="60">
        <v>29393</v>
      </c>
      <c r="F12" s="58" t="s">
        <v>1014</v>
      </c>
      <c r="G12" s="58" t="s">
        <v>1081</v>
      </c>
      <c r="H12" s="58" t="s">
        <v>9</v>
      </c>
      <c r="I12" s="58" t="s">
        <v>1037</v>
      </c>
      <c r="J12" s="60">
        <v>43084</v>
      </c>
      <c r="K12" s="58" t="s">
        <v>1015</v>
      </c>
      <c r="L12" s="58">
        <v>0.5</v>
      </c>
      <c r="M12" s="58" t="s">
        <v>497</v>
      </c>
      <c r="N12" s="58"/>
    </row>
    <row r="13" spans="1:14" s="61" customFormat="1" ht="18.75" customHeight="1">
      <c r="A13" s="58">
        <v>10</v>
      </c>
      <c r="B13" s="59" t="s">
        <v>187</v>
      </c>
      <c r="C13" s="59" t="s">
        <v>311</v>
      </c>
      <c r="D13" s="59" t="s">
        <v>312</v>
      </c>
      <c r="E13" s="60">
        <v>25658</v>
      </c>
      <c r="F13" s="58" t="s">
        <v>993</v>
      </c>
      <c r="G13" s="58" t="s">
        <v>313</v>
      </c>
      <c r="H13" s="58" t="s">
        <v>15</v>
      </c>
      <c r="I13" s="58" t="s">
        <v>1037</v>
      </c>
      <c r="J13" s="60">
        <v>33117</v>
      </c>
      <c r="K13" s="58" t="s">
        <v>496</v>
      </c>
      <c r="L13" s="58">
        <v>1</v>
      </c>
      <c r="M13" s="58" t="s">
        <v>666</v>
      </c>
      <c r="N13" s="58"/>
    </row>
    <row r="14" spans="1:14" s="57" customFormat="1" ht="18.75" customHeight="1">
      <c r="A14" s="54">
        <v>11</v>
      </c>
      <c r="B14" s="55" t="s">
        <v>26</v>
      </c>
      <c r="C14" s="55" t="s">
        <v>27</v>
      </c>
      <c r="D14" s="55" t="s">
        <v>28</v>
      </c>
      <c r="E14" s="56">
        <v>27607</v>
      </c>
      <c r="F14" s="54" t="s">
        <v>983</v>
      </c>
      <c r="G14" s="54" t="s">
        <v>1080</v>
      </c>
      <c r="H14" s="54" t="s">
        <v>15</v>
      </c>
      <c r="I14" s="54" t="s">
        <v>1038</v>
      </c>
      <c r="J14" s="56">
        <v>39847</v>
      </c>
      <c r="K14" s="54" t="s">
        <v>984</v>
      </c>
      <c r="L14" s="54">
        <v>1</v>
      </c>
      <c r="M14" s="54" t="s">
        <v>502</v>
      </c>
      <c r="N14" s="54" t="s">
        <v>985</v>
      </c>
    </row>
    <row r="15" spans="1:14" s="57" customFormat="1" ht="18.75" customHeight="1">
      <c r="A15" s="54">
        <v>12</v>
      </c>
      <c r="B15" s="55" t="s">
        <v>26</v>
      </c>
      <c r="C15" s="55" t="s">
        <v>369</v>
      </c>
      <c r="D15" s="55" t="s">
        <v>370</v>
      </c>
      <c r="E15" s="56">
        <v>26905</v>
      </c>
      <c r="F15" s="54" t="s">
        <v>1002</v>
      </c>
      <c r="G15" s="54" t="s">
        <v>1085</v>
      </c>
      <c r="H15" s="54" t="s">
        <v>15</v>
      </c>
      <c r="I15" s="54" t="s">
        <v>1038</v>
      </c>
      <c r="J15" s="56">
        <v>43055</v>
      </c>
      <c r="K15" s="54" t="s">
        <v>984</v>
      </c>
      <c r="L15" s="54">
        <v>1</v>
      </c>
      <c r="M15" s="54" t="s">
        <v>513</v>
      </c>
      <c r="N15" s="54">
        <v>87055460801</v>
      </c>
    </row>
    <row r="16" spans="1:14" s="61" customFormat="1" ht="18.75" customHeight="1">
      <c r="A16" s="58">
        <v>13</v>
      </c>
      <c r="B16" s="59" t="s">
        <v>377</v>
      </c>
      <c r="C16" s="59" t="s">
        <v>378</v>
      </c>
      <c r="D16" s="59" t="s">
        <v>379</v>
      </c>
      <c r="E16" s="60">
        <v>29062</v>
      </c>
      <c r="F16" s="58" t="s">
        <v>1003</v>
      </c>
      <c r="G16" s="58" t="s">
        <v>1084</v>
      </c>
      <c r="H16" s="58" t="s">
        <v>15</v>
      </c>
      <c r="I16" s="58" t="s">
        <v>1037</v>
      </c>
      <c r="J16" s="60">
        <v>44519</v>
      </c>
      <c r="K16" s="58" t="s">
        <v>65</v>
      </c>
      <c r="L16" s="58">
        <v>0.5</v>
      </c>
      <c r="M16" s="58" t="s">
        <v>518</v>
      </c>
      <c r="N16" s="58"/>
    </row>
    <row r="17" spans="1:14" s="61" customFormat="1" ht="18.75" customHeight="1">
      <c r="A17" s="58">
        <v>14</v>
      </c>
      <c r="B17" s="59" t="s">
        <v>12</v>
      </c>
      <c r="C17" s="59" t="s">
        <v>13</v>
      </c>
      <c r="D17" s="59" t="s">
        <v>14</v>
      </c>
      <c r="E17" s="60">
        <v>23538</v>
      </c>
      <c r="F17" s="58" t="s">
        <v>979</v>
      </c>
      <c r="G17" s="58" t="s">
        <v>1086</v>
      </c>
      <c r="H17" s="58" t="s">
        <v>15</v>
      </c>
      <c r="I17" s="58" t="s">
        <v>1037</v>
      </c>
      <c r="J17" s="60">
        <v>39048</v>
      </c>
      <c r="K17" s="58" t="s">
        <v>980</v>
      </c>
      <c r="L17" s="58">
        <v>1</v>
      </c>
      <c r="M17" s="58" t="s">
        <v>491</v>
      </c>
      <c r="N17" s="58" t="s">
        <v>981</v>
      </c>
    </row>
    <row r="18" spans="1:14" s="61" customFormat="1" ht="18.75" customHeight="1">
      <c r="A18" s="58">
        <v>15</v>
      </c>
      <c r="B18" s="59" t="s">
        <v>480</v>
      </c>
      <c r="C18" s="59" t="s">
        <v>481</v>
      </c>
      <c r="D18" s="59" t="s">
        <v>482</v>
      </c>
      <c r="E18" s="60">
        <v>29886</v>
      </c>
      <c r="F18" s="58" t="s">
        <v>1027</v>
      </c>
      <c r="G18" s="58" t="s">
        <v>1087</v>
      </c>
      <c r="H18" s="58" t="s">
        <v>9</v>
      </c>
      <c r="I18" s="58" t="s">
        <v>1037</v>
      </c>
      <c r="J18" s="60">
        <v>45202</v>
      </c>
      <c r="K18" s="58" t="s">
        <v>554</v>
      </c>
      <c r="L18" s="58">
        <v>1</v>
      </c>
      <c r="M18" s="58" t="s">
        <v>513</v>
      </c>
      <c r="N18" s="58"/>
    </row>
    <row r="19" spans="1:14" s="61" customFormat="1" ht="18.75" customHeight="1">
      <c r="A19" s="58">
        <v>16</v>
      </c>
      <c r="B19" s="59" t="s">
        <v>471</v>
      </c>
      <c r="C19" s="59" t="s">
        <v>472</v>
      </c>
      <c r="D19" s="59" t="s">
        <v>473</v>
      </c>
      <c r="E19" s="60">
        <v>32450</v>
      </c>
      <c r="F19" s="58" t="s">
        <v>1024</v>
      </c>
      <c r="G19" s="58" t="s">
        <v>1081</v>
      </c>
      <c r="H19" s="58" t="s">
        <v>9</v>
      </c>
      <c r="I19" s="58" t="s">
        <v>1037</v>
      </c>
      <c r="J19" s="60">
        <v>45240</v>
      </c>
      <c r="K19" s="58" t="s">
        <v>604</v>
      </c>
      <c r="L19" s="58">
        <v>0.5</v>
      </c>
      <c r="M19" s="58" t="s">
        <v>490</v>
      </c>
      <c r="N19" s="58"/>
    </row>
    <row r="20" spans="1:14" s="61" customFormat="1" ht="18.75" customHeight="1">
      <c r="A20" s="58">
        <v>17</v>
      </c>
      <c r="B20" s="59" t="s">
        <v>483</v>
      </c>
      <c r="C20" s="59" t="s">
        <v>484</v>
      </c>
      <c r="D20" s="59" t="s">
        <v>296</v>
      </c>
      <c r="E20" s="60">
        <v>28652</v>
      </c>
      <c r="F20" s="58" t="s">
        <v>1028</v>
      </c>
      <c r="G20" s="58" t="s">
        <v>1079</v>
      </c>
      <c r="H20" s="58" t="s">
        <v>9</v>
      </c>
      <c r="I20" s="58" t="s">
        <v>1037</v>
      </c>
      <c r="J20" s="60">
        <v>45394</v>
      </c>
      <c r="K20" s="58" t="s">
        <v>512</v>
      </c>
      <c r="L20" s="58">
        <v>1</v>
      </c>
      <c r="M20" s="58" t="s">
        <v>518</v>
      </c>
      <c r="N20" s="58"/>
    </row>
    <row r="21" spans="1:14" s="61" customFormat="1" ht="18.75" customHeight="1">
      <c r="A21" s="58">
        <v>18</v>
      </c>
      <c r="B21" s="59" t="s">
        <v>391</v>
      </c>
      <c r="C21" s="59" t="s">
        <v>392</v>
      </c>
      <c r="D21" s="59" t="s">
        <v>393</v>
      </c>
      <c r="E21" s="60">
        <v>24188</v>
      </c>
      <c r="F21" s="58" t="s">
        <v>1005</v>
      </c>
      <c r="G21" s="58" t="s">
        <v>1086</v>
      </c>
      <c r="H21" s="58" t="s">
        <v>15</v>
      </c>
      <c r="I21" s="58" t="s">
        <v>1037</v>
      </c>
      <c r="J21" s="60">
        <v>43059</v>
      </c>
      <c r="K21" s="58" t="s">
        <v>1006</v>
      </c>
      <c r="L21" s="58">
        <v>1</v>
      </c>
      <c r="M21" s="58" t="s">
        <v>513</v>
      </c>
      <c r="N21" s="58"/>
    </row>
    <row r="22" spans="1:14" s="57" customFormat="1" ht="18.75" customHeight="1">
      <c r="A22" s="54">
        <v>19</v>
      </c>
      <c r="B22" s="55" t="s">
        <v>465</v>
      </c>
      <c r="C22" s="55" t="s">
        <v>466</v>
      </c>
      <c r="D22" s="55" t="s">
        <v>467</v>
      </c>
      <c r="E22" s="56">
        <v>35376</v>
      </c>
      <c r="F22" s="54" t="s">
        <v>1023</v>
      </c>
      <c r="G22" s="54" t="s">
        <v>1086</v>
      </c>
      <c r="H22" s="54" t="s">
        <v>15</v>
      </c>
      <c r="I22" s="54" t="s">
        <v>1038</v>
      </c>
      <c r="J22" s="56">
        <v>45180</v>
      </c>
      <c r="K22" s="54" t="s">
        <v>632</v>
      </c>
      <c r="L22" s="54">
        <v>1</v>
      </c>
      <c r="M22" s="54" t="s">
        <v>490</v>
      </c>
      <c r="N22" s="54"/>
    </row>
    <row r="23" spans="1:14" s="61" customFormat="1" ht="18.75" customHeight="1">
      <c r="A23" s="58">
        <v>20</v>
      </c>
      <c r="B23" s="59" t="s">
        <v>400</v>
      </c>
      <c r="C23" s="59" t="s">
        <v>401</v>
      </c>
      <c r="D23" s="59" t="s">
        <v>32</v>
      </c>
      <c r="E23" s="60">
        <v>27516</v>
      </c>
      <c r="F23" s="58" t="s">
        <v>1007</v>
      </c>
      <c r="G23" s="58" t="s">
        <v>1086</v>
      </c>
      <c r="H23" s="58" t="s">
        <v>15</v>
      </c>
      <c r="I23" s="58" t="s">
        <v>1037</v>
      </c>
      <c r="J23" s="60">
        <v>43056</v>
      </c>
      <c r="K23" s="58" t="s">
        <v>1008</v>
      </c>
      <c r="L23" s="58">
        <v>1</v>
      </c>
      <c r="M23" s="58" t="s">
        <v>513</v>
      </c>
      <c r="N23" s="58"/>
    </row>
    <row r="24" spans="1:14" s="61" customFormat="1" ht="18.75" customHeight="1">
      <c r="A24" s="58">
        <v>21</v>
      </c>
      <c r="B24" s="59" t="s">
        <v>456</v>
      </c>
      <c r="C24" s="59" t="s">
        <v>457</v>
      </c>
      <c r="D24" s="59" t="s">
        <v>458</v>
      </c>
      <c r="E24" s="60">
        <v>27822</v>
      </c>
      <c r="F24" s="58" t="s">
        <v>1019</v>
      </c>
      <c r="G24" s="58" t="s">
        <v>1086</v>
      </c>
      <c r="H24" s="58" t="s">
        <v>15</v>
      </c>
      <c r="I24" s="58" t="s">
        <v>1037</v>
      </c>
      <c r="J24" s="60">
        <v>43770</v>
      </c>
      <c r="K24" s="58" t="s">
        <v>1020</v>
      </c>
      <c r="L24" s="58">
        <v>1</v>
      </c>
      <c r="M24" s="58" t="s">
        <v>497</v>
      </c>
      <c r="N24" s="58">
        <v>87782787897</v>
      </c>
    </row>
    <row r="25" spans="1:14" s="57" customFormat="1" ht="18.75" customHeight="1">
      <c r="A25" s="54">
        <v>22</v>
      </c>
      <c r="B25" s="55" t="s">
        <v>318</v>
      </c>
      <c r="C25" s="55" t="s">
        <v>194</v>
      </c>
      <c r="D25" s="55" t="s">
        <v>319</v>
      </c>
      <c r="E25" s="56">
        <v>32634</v>
      </c>
      <c r="F25" s="54" t="s">
        <v>994</v>
      </c>
      <c r="G25" s="54" t="s">
        <v>1088</v>
      </c>
      <c r="H25" s="54" t="s">
        <v>15</v>
      </c>
      <c r="I25" s="54" t="s">
        <v>1038</v>
      </c>
      <c r="J25" s="56">
        <v>45414</v>
      </c>
      <c r="K25" s="54" t="s">
        <v>995</v>
      </c>
      <c r="L25" s="54">
        <v>1</v>
      </c>
      <c r="M25" s="54" t="s">
        <v>490</v>
      </c>
      <c r="N25" s="54">
        <v>87783265450</v>
      </c>
    </row>
    <row r="26" spans="1:14" s="61" customFormat="1" ht="18.75" customHeight="1">
      <c r="A26" s="58">
        <v>23</v>
      </c>
      <c r="B26" s="59" t="s">
        <v>16</v>
      </c>
      <c r="C26" s="59" t="s">
        <v>17</v>
      </c>
      <c r="D26" s="59" t="s">
        <v>18</v>
      </c>
      <c r="E26" s="60">
        <v>26412</v>
      </c>
      <c r="F26" s="58" t="s">
        <v>982</v>
      </c>
      <c r="G26" s="58" t="s">
        <v>1086</v>
      </c>
      <c r="H26" s="58" t="s">
        <v>15</v>
      </c>
      <c r="I26" s="58" t="s">
        <v>1037</v>
      </c>
      <c r="J26" s="60">
        <v>37012</v>
      </c>
      <c r="K26" s="58" t="s">
        <v>593</v>
      </c>
      <c r="L26" s="58">
        <v>1.3</v>
      </c>
      <c r="M26" s="58" t="s">
        <v>554</v>
      </c>
      <c r="N26" s="58" t="s">
        <v>506</v>
      </c>
    </row>
    <row r="27" spans="1:14" s="61" customFormat="1" ht="18.75" customHeight="1">
      <c r="A27" s="58">
        <v>24</v>
      </c>
      <c r="B27" s="59" t="s">
        <v>16</v>
      </c>
      <c r="C27" s="59" t="s">
        <v>454</v>
      </c>
      <c r="D27" s="59" t="s">
        <v>455</v>
      </c>
      <c r="E27" s="60">
        <v>26294</v>
      </c>
      <c r="F27" s="58" t="s">
        <v>1018</v>
      </c>
      <c r="G27" s="58" t="s">
        <v>1086</v>
      </c>
      <c r="H27" s="58" t="s">
        <v>15</v>
      </c>
      <c r="I27" s="58" t="s">
        <v>1037</v>
      </c>
      <c r="J27" s="60">
        <v>36781</v>
      </c>
      <c r="K27" s="58" t="s">
        <v>519</v>
      </c>
      <c r="L27" s="58">
        <v>1.5</v>
      </c>
      <c r="M27" s="58" t="s">
        <v>604</v>
      </c>
      <c r="N27" s="58"/>
    </row>
    <row r="28" spans="1:14" s="61" customFormat="1" ht="18.75" customHeight="1">
      <c r="A28" s="58">
        <v>25</v>
      </c>
      <c r="B28" s="59" t="s">
        <v>442</v>
      </c>
      <c r="C28" s="59" t="s">
        <v>443</v>
      </c>
      <c r="D28" s="59" t="s">
        <v>444</v>
      </c>
      <c r="E28" s="60">
        <v>22953</v>
      </c>
      <c r="F28" s="58" t="s">
        <v>1010</v>
      </c>
      <c r="G28" s="58" t="s">
        <v>1081</v>
      </c>
      <c r="H28" s="58" t="s">
        <v>9</v>
      </c>
      <c r="I28" s="58" t="s">
        <v>1037</v>
      </c>
      <c r="J28" s="60">
        <v>43066</v>
      </c>
      <c r="K28" s="58" t="s">
        <v>1011</v>
      </c>
      <c r="L28" s="58">
        <v>0.5</v>
      </c>
      <c r="M28" s="58" t="s">
        <v>497</v>
      </c>
      <c r="N28" s="58"/>
    </row>
    <row r="29" spans="1:14" s="61" customFormat="1" ht="18.75" customHeight="1">
      <c r="A29" s="58">
        <v>26</v>
      </c>
      <c r="B29" s="59" t="s">
        <v>35</v>
      </c>
      <c r="C29" s="59" t="s">
        <v>36</v>
      </c>
      <c r="D29" s="59" t="s">
        <v>37</v>
      </c>
      <c r="E29" s="60">
        <v>27843</v>
      </c>
      <c r="F29" s="58" t="s">
        <v>988</v>
      </c>
      <c r="G29" s="58" t="s">
        <v>1086</v>
      </c>
      <c r="H29" s="58" t="s">
        <v>15</v>
      </c>
      <c r="I29" s="58" t="s">
        <v>1037</v>
      </c>
      <c r="J29" s="60">
        <v>41654</v>
      </c>
      <c r="K29" s="58" t="s">
        <v>542</v>
      </c>
      <c r="L29" s="58">
        <v>1</v>
      </c>
      <c r="M29" s="58" t="s">
        <v>512</v>
      </c>
      <c r="N29" s="58" t="s">
        <v>989</v>
      </c>
    </row>
    <row r="30" spans="1:14" s="61" customFormat="1" ht="18.75" customHeight="1">
      <c r="A30" s="58">
        <v>27</v>
      </c>
      <c r="B30" s="59" t="s">
        <v>374</v>
      </c>
      <c r="C30" s="59" t="s">
        <v>440</v>
      </c>
      <c r="D30" s="59" t="s">
        <v>441</v>
      </c>
      <c r="E30" s="60">
        <v>33325</v>
      </c>
      <c r="F30" s="58" t="s">
        <v>1009</v>
      </c>
      <c r="G30" s="58" t="s">
        <v>1086</v>
      </c>
      <c r="H30" s="58" t="s">
        <v>15</v>
      </c>
      <c r="I30" s="58" t="s">
        <v>1037</v>
      </c>
      <c r="J30" s="60">
        <v>43056</v>
      </c>
      <c r="K30" s="58" t="s">
        <v>636</v>
      </c>
      <c r="L30" s="58">
        <v>0</v>
      </c>
      <c r="M30" s="58" t="s">
        <v>497</v>
      </c>
      <c r="N30" s="58"/>
    </row>
    <row r="31" spans="1:14" s="61" customFormat="1" ht="18.75" customHeight="1">
      <c r="A31" s="58">
        <v>28</v>
      </c>
      <c r="B31" s="59" t="s">
        <v>474</v>
      </c>
      <c r="C31" s="59" t="s">
        <v>475</v>
      </c>
      <c r="D31" s="59" t="s">
        <v>476</v>
      </c>
      <c r="E31" s="60">
        <v>35844</v>
      </c>
      <c r="F31" s="58" t="s">
        <v>1025</v>
      </c>
      <c r="G31" s="58" t="s">
        <v>348</v>
      </c>
      <c r="H31" s="58" t="s">
        <v>9</v>
      </c>
      <c r="I31" s="58" t="s">
        <v>1037</v>
      </c>
      <c r="J31" s="60">
        <v>45324</v>
      </c>
      <c r="K31" s="58" t="s">
        <v>518</v>
      </c>
      <c r="L31" s="58">
        <v>1</v>
      </c>
      <c r="M31" s="58" t="s">
        <v>490</v>
      </c>
      <c r="N31" s="58"/>
    </row>
    <row r="32" spans="1:14" s="61" customFormat="1" ht="18.75" customHeight="1">
      <c r="A32" s="58">
        <v>29</v>
      </c>
      <c r="B32" s="59" t="s">
        <v>30</v>
      </c>
      <c r="C32" s="59" t="s">
        <v>31</v>
      </c>
      <c r="D32" s="59" t="s">
        <v>32</v>
      </c>
      <c r="E32" s="60">
        <v>24096</v>
      </c>
      <c r="F32" s="58" t="s">
        <v>986</v>
      </c>
      <c r="G32" s="58" t="s">
        <v>1086</v>
      </c>
      <c r="H32" s="58" t="s">
        <v>15</v>
      </c>
      <c r="I32" s="58" t="s">
        <v>1037</v>
      </c>
      <c r="J32" s="60">
        <v>37865</v>
      </c>
      <c r="K32" s="58" t="s">
        <v>505</v>
      </c>
      <c r="L32" s="58">
        <v>1</v>
      </c>
      <c r="M32" s="58" t="s">
        <v>569</v>
      </c>
      <c r="N32" s="58" t="s">
        <v>987</v>
      </c>
    </row>
    <row r="33" spans="1:14" s="61" customFormat="1" ht="18.75" customHeight="1">
      <c r="A33" s="58">
        <v>30</v>
      </c>
      <c r="B33" s="59" t="s">
        <v>345</v>
      </c>
      <c r="C33" s="59" t="s">
        <v>346</v>
      </c>
      <c r="D33" s="59" t="s">
        <v>347</v>
      </c>
      <c r="E33" s="60">
        <v>35092</v>
      </c>
      <c r="F33" s="58" t="s">
        <v>1000</v>
      </c>
      <c r="G33" s="58" t="s">
        <v>348</v>
      </c>
      <c r="H33" s="58" t="s">
        <v>9</v>
      </c>
      <c r="I33" s="58" t="s">
        <v>1037</v>
      </c>
      <c r="J33" s="60">
        <v>44872</v>
      </c>
      <c r="K33" s="58" t="s">
        <v>512</v>
      </c>
      <c r="L33" s="58">
        <v>1</v>
      </c>
      <c r="M33" s="58" t="s">
        <v>490</v>
      </c>
      <c r="N33" s="58" t="s">
        <v>1001</v>
      </c>
    </row>
    <row r="34" spans="1:14" s="61" customFormat="1" ht="18.75" customHeight="1">
      <c r="A34" s="58">
        <v>31</v>
      </c>
      <c r="B34" s="59" t="s">
        <v>463</v>
      </c>
      <c r="C34" s="59" t="s">
        <v>194</v>
      </c>
      <c r="D34" s="59" t="s">
        <v>464</v>
      </c>
      <c r="E34" s="60">
        <v>32361</v>
      </c>
      <c r="F34" s="58" t="s">
        <v>1022</v>
      </c>
      <c r="G34" s="58" t="s">
        <v>1086</v>
      </c>
      <c r="H34" s="58" t="s">
        <v>15</v>
      </c>
      <c r="I34" s="58" t="s">
        <v>1037</v>
      </c>
      <c r="J34" s="60">
        <v>45156</v>
      </c>
      <c r="K34" s="58" t="s">
        <v>512</v>
      </c>
      <c r="L34" s="58">
        <v>1</v>
      </c>
      <c r="M34" s="58" t="s">
        <v>518</v>
      </c>
      <c r="N34" s="58"/>
    </row>
    <row r="35" spans="1:14" s="61" customFormat="1" ht="18.75" customHeight="1">
      <c r="A35" s="58">
        <v>32</v>
      </c>
      <c r="B35" s="59" t="s">
        <v>333</v>
      </c>
      <c r="C35" s="59" t="s">
        <v>334</v>
      </c>
      <c r="D35" s="59" t="s">
        <v>335</v>
      </c>
      <c r="E35" s="60">
        <v>21569</v>
      </c>
      <c r="F35" s="58" t="s">
        <v>997</v>
      </c>
      <c r="G35" s="58" t="s">
        <v>1082</v>
      </c>
      <c r="H35" s="58" t="s">
        <v>9</v>
      </c>
      <c r="I35" s="58" t="s">
        <v>1037</v>
      </c>
      <c r="J35" s="60">
        <v>45537</v>
      </c>
      <c r="K35" s="58" t="s">
        <v>519</v>
      </c>
      <c r="L35" s="58">
        <v>1</v>
      </c>
      <c r="M35" s="58" t="s">
        <v>526</v>
      </c>
      <c r="N35" s="58" t="s">
        <v>998</v>
      </c>
    </row>
    <row r="36" spans="1:14" s="61" customFormat="1" ht="18.75" customHeight="1">
      <c r="A36" s="58">
        <v>33</v>
      </c>
      <c r="B36" s="59" t="s">
        <v>336</v>
      </c>
      <c r="C36" s="59" t="s">
        <v>337</v>
      </c>
      <c r="D36" s="59" t="s">
        <v>338</v>
      </c>
      <c r="E36" s="60">
        <v>30981</v>
      </c>
      <c r="F36" s="58" t="s">
        <v>999</v>
      </c>
      <c r="G36" s="58" t="s">
        <v>1084</v>
      </c>
      <c r="H36" s="58" t="s">
        <v>15</v>
      </c>
      <c r="I36" s="58" t="s">
        <v>1037</v>
      </c>
      <c r="J36" s="60">
        <v>44874</v>
      </c>
      <c r="K36" s="58" t="s">
        <v>546</v>
      </c>
      <c r="L36" s="58">
        <v>0.5</v>
      </c>
      <c r="M36" s="58" t="s">
        <v>525</v>
      </c>
      <c r="N36" s="58"/>
    </row>
    <row r="37" spans="1:14" ht="20.25" customHeight="1">
      <c r="B37" s="48"/>
      <c r="C37" s="48"/>
    </row>
    <row r="38" spans="1:14" s="62" customFormat="1" ht="20.25" customHeight="1">
      <c r="A38" s="64"/>
      <c r="B38" s="64" t="s">
        <v>1070</v>
      </c>
      <c r="C38" s="64">
        <v>12</v>
      </c>
      <c r="E38" s="64" t="s">
        <v>1072</v>
      </c>
      <c r="F38" s="64">
        <v>29</v>
      </c>
      <c r="G38" s="64"/>
      <c r="H38" s="64"/>
      <c r="I38" s="64"/>
      <c r="J38" s="64"/>
      <c r="K38" s="64"/>
      <c r="L38" s="64"/>
      <c r="M38" s="64"/>
      <c r="N38" s="64"/>
    </row>
    <row r="39" spans="1:14" s="62" customFormat="1" ht="20.25" customHeight="1">
      <c r="A39" s="64"/>
      <c r="B39" s="64" t="s">
        <v>1071</v>
      </c>
      <c r="C39" s="64">
        <v>21</v>
      </c>
      <c r="E39" s="64" t="s">
        <v>1073</v>
      </c>
      <c r="F39" s="64">
        <v>4</v>
      </c>
      <c r="G39" s="64"/>
      <c r="H39" s="64"/>
      <c r="I39" s="64"/>
      <c r="J39" s="64"/>
      <c r="K39" s="64"/>
      <c r="L39" s="64"/>
      <c r="M39" s="64"/>
      <c r="N39" s="64"/>
    </row>
  </sheetData>
  <pageMargins left="0.16" right="0.12" top="0.12" bottom="0.12" header="0.12" footer="0.12"/>
  <pageSetup paperSize="9" scale="7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72"/>
  <sheetViews>
    <sheetView view="pageBreakPreview" topLeftCell="A148" zoomScale="85" zoomScaleNormal="100" zoomScaleSheetLayoutView="85" workbookViewId="0">
      <selection activeCell="J169" sqref="J169"/>
    </sheetView>
  </sheetViews>
  <sheetFormatPr defaultRowHeight="18.75" customHeight="1"/>
  <cols>
    <col min="1" max="1" width="7.42578125" style="68" customWidth="1"/>
    <col min="2" max="2" width="19.140625" style="53" customWidth="1"/>
    <col min="3" max="3" width="14.5703125" style="53" customWidth="1"/>
    <col min="4" max="4" width="19.85546875" style="53" customWidth="1"/>
    <col min="5" max="5" width="18.85546875" style="68" customWidth="1"/>
    <col min="6" max="6" width="13.7109375" style="53" customWidth="1"/>
    <col min="7" max="7" width="9.140625" style="68"/>
    <col min="8" max="8" width="11.5703125" style="53" customWidth="1"/>
    <col min="9" max="9" width="11.5703125" style="69" customWidth="1"/>
    <col min="10" max="10" width="10.28515625" style="68" customWidth="1"/>
    <col min="11" max="12" width="9.140625" style="68"/>
    <col min="13" max="16384" width="9.140625" style="53"/>
  </cols>
  <sheetData>
    <row r="2" spans="1:14" s="49" customFormat="1" ht="20.25" customHeight="1">
      <c r="A2" s="48"/>
      <c r="B2" s="62" t="s">
        <v>1074</v>
      </c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1:14" s="63" customFormat="1" ht="48" customHeight="1">
      <c r="A4" s="50" t="s">
        <v>1029</v>
      </c>
      <c r="B4" s="50" t="s">
        <v>1</v>
      </c>
      <c r="C4" s="50" t="s">
        <v>2</v>
      </c>
      <c r="D4" s="50" t="s">
        <v>3</v>
      </c>
      <c r="E4" s="50" t="s">
        <v>4</v>
      </c>
      <c r="F4" s="50" t="s">
        <v>0</v>
      </c>
      <c r="G4" s="50" t="s">
        <v>1030</v>
      </c>
      <c r="H4" s="50" t="s">
        <v>1031</v>
      </c>
      <c r="I4" s="50" t="s">
        <v>1032</v>
      </c>
      <c r="J4" s="50" t="s">
        <v>1090</v>
      </c>
      <c r="K4" s="50" t="s">
        <v>1091</v>
      </c>
      <c r="L4" s="50" t="s">
        <v>1092</v>
      </c>
    </row>
    <row r="5" spans="1:14" ht="18.75" customHeight="1">
      <c r="A5" s="51">
        <v>1</v>
      </c>
      <c r="B5" s="52" t="s">
        <v>6</v>
      </c>
      <c r="C5" s="52" t="s">
        <v>7</v>
      </c>
      <c r="D5" s="52" t="s">
        <v>8</v>
      </c>
      <c r="E5" s="70">
        <v>29890</v>
      </c>
      <c r="F5" s="52" t="str">
        <f>"811031300635"</f>
        <v>811031300635</v>
      </c>
      <c r="G5" s="51" t="s">
        <v>9</v>
      </c>
      <c r="H5" s="52" t="s">
        <v>10</v>
      </c>
      <c r="I5" s="71" t="str">
        <f>"2008-05-13T00:00:00"</f>
        <v>2008-05-13T00:00:00</v>
      </c>
      <c r="J5" s="51" t="str">
        <f>"229"</f>
        <v>229</v>
      </c>
      <c r="K5" s="51">
        <v>0.6</v>
      </c>
      <c r="L5" s="51" t="str">
        <f>"15"</f>
        <v>15</v>
      </c>
    </row>
    <row r="6" spans="1:14" ht="18.75" customHeight="1">
      <c r="A6" s="51">
        <v>2</v>
      </c>
      <c r="B6" s="52" t="s">
        <v>6</v>
      </c>
      <c r="C6" s="52" t="s">
        <v>249</v>
      </c>
      <c r="D6" s="52" t="s">
        <v>8</v>
      </c>
      <c r="E6" s="70">
        <v>27369</v>
      </c>
      <c r="F6" s="52" t="str">
        <f>"741206301587"</f>
        <v>741206301587</v>
      </c>
      <c r="G6" s="51" t="s">
        <v>9</v>
      </c>
      <c r="H6" s="52" t="s">
        <v>10</v>
      </c>
      <c r="I6" s="71" t="str">
        <f>"1997-09-01T00:00:00"</f>
        <v>1997-09-01T00:00:00</v>
      </c>
      <c r="J6" s="51" t="str">
        <f>"25"</f>
        <v>25</v>
      </c>
      <c r="K6" s="51">
        <v>1.5</v>
      </c>
      <c r="L6" s="51" t="str">
        <f>"27"</f>
        <v>27</v>
      </c>
    </row>
    <row r="7" spans="1:14" ht="18.75" customHeight="1">
      <c r="A7" s="51">
        <v>3</v>
      </c>
      <c r="B7" s="52" t="s">
        <v>66</v>
      </c>
      <c r="C7" s="52" t="s">
        <v>67</v>
      </c>
      <c r="D7" s="52" t="s">
        <v>68</v>
      </c>
      <c r="E7" s="70">
        <v>28192</v>
      </c>
      <c r="F7" s="52" t="str">
        <f>"770308406198"</f>
        <v>770308406198</v>
      </c>
      <c r="G7" s="51" t="s">
        <v>15</v>
      </c>
      <c r="H7" s="52" t="s">
        <v>10</v>
      </c>
      <c r="I7" s="71" t="str">
        <f>"2016-04-07T00:00:00"</f>
        <v>2016-04-07T00:00:00</v>
      </c>
      <c r="J7" s="51" t="str">
        <f>"6"</f>
        <v>6</v>
      </c>
      <c r="K7" s="51">
        <v>0.5</v>
      </c>
      <c r="L7" s="51" t="str">
        <f>"8"</f>
        <v>8</v>
      </c>
    </row>
    <row r="8" spans="1:14" ht="18.75" customHeight="1">
      <c r="A8" s="51">
        <v>4</v>
      </c>
      <c r="B8" s="52" t="s">
        <v>380</v>
      </c>
      <c r="C8" s="52" t="s">
        <v>56</v>
      </c>
      <c r="D8" s="52" t="s">
        <v>381</v>
      </c>
      <c r="E8" s="70">
        <v>28040</v>
      </c>
      <c r="F8" s="52" t="str">
        <f>"761007402161"</f>
        <v>761007402161</v>
      </c>
      <c r="G8" s="51" t="s">
        <v>15</v>
      </c>
      <c r="H8" s="52" t="s">
        <v>10</v>
      </c>
      <c r="I8" s="71" t="str">
        <f>"2012-02-09T00:00:00"</f>
        <v>2012-02-09T00:00:00</v>
      </c>
      <c r="J8" s="51" t="str">
        <f>"161"</f>
        <v>161</v>
      </c>
      <c r="K8" s="51">
        <v>1</v>
      </c>
      <c r="L8" s="51" t="str">
        <f>"13"</f>
        <v>13</v>
      </c>
    </row>
    <row r="9" spans="1:14" ht="18.75" customHeight="1">
      <c r="A9" s="51">
        <v>5</v>
      </c>
      <c r="B9" s="52" t="s">
        <v>94</v>
      </c>
      <c r="C9" s="52" t="s">
        <v>95</v>
      </c>
      <c r="D9" s="52" t="s">
        <v>96</v>
      </c>
      <c r="E9" s="70">
        <v>30481</v>
      </c>
      <c r="F9" s="52" t="str">
        <f>"830614400374"</f>
        <v>830614400374</v>
      </c>
      <c r="G9" s="51" t="s">
        <v>15</v>
      </c>
      <c r="H9" s="52" t="s">
        <v>10</v>
      </c>
      <c r="I9" s="71" t="str">
        <f>"2004-09-20T00:00:00"</f>
        <v>2004-09-20T00:00:00</v>
      </c>
      <c r="J9" s="51" t="str">
        <f>"19"</f>
        <v>19</v>
      </c>
      <c r="K9" s="51">
        <v>1.3</v>
      </c>
      <c r="L9" s="51" t="str">
        <f>"20"</f>
        <v>20</v>
      </c>
    </row>
    <row r="10" spans="1:14" ht="18.75" customHeight="1">
      <c r="A10" s="51">
        <v>6</v>
      </c>
      <c r="B10" s="52" t="s">
        <v>38</v>
      </c>
      <c r="C10" s="52" t="s">
        <v>39</v>
      </c>
      <c r="D10" s="52" t="s">
        <v>40</v>
      </c>
      <c r="E10" s="70">
        <v>29810</v>
      </c>
      <c r="F10" s="52" t="str">
        <f>"810812302129"</f>
        <v>810812302129</v>
      </c>
      <c r="G10" s="51" t="s">
        <v>9</v>
      </c>
      <c r="H10" s="52" t="s">
        <v>10</v>
      </c>
      <c r="I10" s="71" t="str">
        <f>"2004-01-02T00:00:00"</f>
        <v>2004-01-02T00:00:00</v>
      </c>
      <c r="J10" s="51" t="str">
        <f>"42"</f>
        <v>42</v>
      </c>
      <c r="K10" s="51">
        <v>1</v>
      </c>
      <c r="L10" s="51" t="str">
        <f>"19"</f>
        <v>19</v>
      </c>
    </row>
    <row r="11" spans="1:14" ht="18.75" customHeight="1">
      <c r="A11" s="51">
        <v>7</v>
      </c>
      <c r="B11" s="52" t="s">
        <v>356</v>
      </c>
      <c r="C11" s="52" t="s">
        <v>357</v>
      </c>
      <c r="D11" s="52" t="s">
        <v>358</v>
      </c>
      <c r="E11" s="70">
        <v>30561</v>
      </c>
      <c r="F11" s="52" t="str">
        <f>"830902400984"</f>
        <v>830902400984</v>
      </c>
      <c r="G11" s="51" t="s">
        <v>15</v>
      </c>
      <c r="H11" s="52" t="s">
        <v>10</v>
      </c>
      <c r="I11" s="71" t="str">
        <f>"2010-09-01T00:00:00"</f>
        <v>2010-09-01T00:00:00</v>
      </c>
      <c r="J11" s="51" t="str">
        <f>"38"</f>
        <v>38</v>
      </c>
      <c r="K11" s="51">
        <v>0.9</v>
      </c>
      <c r="L11" s="51" t="str">
        <f>"14"</f>
        <v>14</v>
      </c>
    </row>
    <row r="12" spans="1:14" ht="18.75" customHeight="1">
      <c r="A12" s="51">
        <v>8</v>
      </c>
      <c r="B12" s="52" t="s">
        <v>237</v>
      </c>
      <c r="C12" s="52" t="s">
        <v>238</v>
      </c>
      <c r="D12" s="52" t="s">
        <v>239</v>
      </c>
      <c r="E12" s="70">
        <v>28519</v>
      </c>
      <c r="F12" s="52" t="str">
        <f>"780129402673"</f>
        <v>780129402673</v>
      </c>
      <c r="G12" s="51" t="s">
        <v>15</v>
      </c>
      <c r="H12" s="52" t="s">
        <v>10</v>
      </c>
      <c r="I12" s="71" t="str">
        <f>"2004-11-01T00:00:00"</f>
        <v>2004-11-01T00:00:00</v>
      </c>
      <c r="J12" s="51" t="str">
        <f>"45"</f>
        <v>45</v>
      </c>
      <c r="K12" s="51">
        <v>1.2</v>
      </c>
      <c r="L12" s="51" t="str">
        <f>"20"</f>
        <v>20</v>
      </c>
    </row>
    <row r="13" spans="1:14" s="76" customFormat="1" ht="18.75" customHeight="1">
      <c r="A13" s="72">
        <v>9</v>
      </c>
      <c r="B13" s="73" t="s">
        <v>269</v>
      </c>
      <c r="C13" s="73" t="s">
        <v>270</v>
      </c>
      <c r="D13" s="73" t="s">
        <v>271</v>
      </c>
      <c r="E13" s="74">
        <v>33036</v>
      </c>
      <c r="F13" s="73" t="str">
        <f>"900612401733"</f>
        <v>900612401733</v>
      </c>
      <c r="G13" s="72" t="s">
        <v>15</v>
      </c>
      <c r="H13" s="73" t="s">
        <v>29</v>
      </c>
      <c r="I13" s="75" t="str">
        <f>"2012-10-01T00:00:00"</f>
        <v>2012-10-01T00:00:00</v>
      </c>
      <c r="J13" s="72" t="str">
        <f>"68"</f>
        <v>68</v>
      </c>
      <c r="K13" s="72">
        <v>1</v>
      </c>
      <c r="L13" s="72" t="str">
        <f>"11"</f>
        <v>11</v>
      </c>
    </row>
    <row r="14" spans="1:14" ht="18.75" customHeight="1">
      <c r="A14" s="51">
        <v>10</v>
      </c>
      <c r="B14" s="52" t="s">
        <v>144</v>
      </c>
      <c r="C14" s="52" t="s">
        <v>145</v>
      </c>
      <c r="D14" s="52" t="s">
        <v>146</v>
      </c>
      <c r="E14" s="70">
        <v>26024</v>
      </c>
      <c r="F14" s="52" t="str">
        <f>"710401400202"</f>
        <v>710401400202</v>
      </c>
      <c r="G14" s="51" t="s">
        <v>15</v>
      </c>
      <c r="H14" s="52" t="s">
        <v>10</v>
      </c>
      <c r="I14" s="71" t="str">
        <f>"1996-10-28T00:00:00"</f>
        <v>1996-10-28T00:00:00</v>
      </c>
      <c r="J14" s="51" t="str">
        <f>"58"</f>
        <v>58</v>
      </c>
      <c r="K14" s="51">
        <v>1.3</v>
      </c>
      <c r="L14" s="51" t="str">
        <f>"28"</f>
        <v>28</v>
      </c>
    </row>
    <row r="15" spans="1:14" ht="18.75" customHeight="1">
      <c r="A15" s="51">
        <v>11</v>
      </c>
      <c r="B15" s="52" t="s">
        <v>394</v>
      </c>
      <c r="C15" s="52" t="s">
        <v>395</v>
      </c>
      <c r="D15" s="52" t="s">
        <v>396</v>
      </c>
      <c r="E15" s="70">
        <v>31617</v>
      </c>
      <c r="F15" s="52" t="str">
        <f>"860724403095"</f>
        <v>860724403095</v>
      </c>
      <c r="G15" s="51" t="s">
        <v>15</v>
      </c>
      <c r="H15" s="52" t="s">
        <v>10</v>
      </c>
      <c r="I15" s="71" t="str">
        <f>"2011-11-01T00:00:00"</f>
        <v>2011-11-01T00:00:00</v>
      </c>
      <c r="J15" s="51" t="str">
        <f>"38"</f>
        <v>38</v>
      </c>
      <c r="K15" s="51">
        <v>1</v>
      </c>
      <c r="L15" s="51" t="str">
        <f>"12"</f>
        <v>12</v>
      </c>
    </row>
    <row r="16" spans="1:14" ht="18.75" customHeight="1">
      <c r="A16" s="51">
        <v>12</v>
      </c>
      <c r="B16" s="52" t="s">
        <v>323</v>
      </c>
      <c r="C16" s="52" t="s">
        <v>324</v>
      </c>
      <c r="D16" s="52" t="s">
        <v>325</v>
      </c>
      <c r="E16" s="70">
        <v>28914</v>
      </c>
      <c r="F16" s="52" t="str">
        <f>"790228400950"</f>
        <v>790228400950</v>
      </c>
      <c r="G16" s="51" t="s">
        <v>15</v>
      </c>
      <c r="H16" s="52" t="s">
        <v>10</v>
      </c>
      <c r="I16" s="71" t="str">
        <f>"2005-07-07T00:00:00"</f>
        <v>2005-07-07T00:00:00</v>
      </c>
      <c r="J16" s="51" t="str">
        <f>"71"</f>
        <v>71</v>
      </c>
      <c r="K16" s="51">
        <v>1</v>
      </c>
      <c r="L16" s="51" t="str">
        <f>"19"</f>
        <v>19</v>
      </c>
    </row>
    <row r="17" spans="1:12" ht="18.75" customHeight="1">
      <c r="A17" s="51">
        <v>13</v>
      </c>
      <c r="B17" s="52" t="s">
        <v>323</v>
      </c>
      <c r="C17" s="52" t="s">
        <v>389</v>
      </c>
      <c r="D17" s="52" t="s">
        <v>390</v>
      </c>
      <c r="E17" s="70">
        <v>28027</v>
      </c>
      <c r="F17" s="52" t="str">
        <f>"760924403244"</f>
        <v>760924403244</v>
      </c>
      <c r="G17" s="51" t="s">
        <v>15</v>
      </c>
      <c r="H17" s="52" t="s">
        <v>10</v>
      </c>
      <c r="I17" s="71" t="str">
        <f>"2006-01-02T00:00:00"</f>
        <v>2006-01-02T00:00:00</v>
      </c>
      <c r="J17" s="51" t="str">
        <f>"89"</f>
        <v>89</v>
      </c>
      <c r="K17" s="51">
        <v>1.5</v>
      </c>
      <c r="L17" s="51" t="str">
        <f>"19"</f>
        <v>19</v>
      </c>
    </row>
    <row r="18" spans="1:12" ht="18.75" customHeight="1">
      <c r="A18" s="51">
        <v>14</v>
      </c>
      <c r="B18" s="52" t="s">
        <v>201</v>
      </c>
      <c r="C18" s="52" t="s">
        <v>202</v>
      </c>
      <c r="D18" s="52" t="s">
        <v>203</v>
      </c>
      <c r="E18" s="70">
        <v>28413</v>
      </c>
      <c r="F18" s="52" t="str">
        <f>"771015400703"</f>
        <v>771015400703</v>
      </c>
      <c r="G18" s="51" t="s">
        <v>15</v>
      </c>
      <c r="H18" s="52" t="s">
        <v>10</v>
      </c>
      <c r="I18" s="71" t="str">
        <f>"2003-09-01T00:00:00"</f>
        <v>2003-09-01T00:00:00</v>
      </c>
      <c r="J18" s="51" t="str">
        <f>"16"</f>
        <v>16</v>
      </c>
      <c r="K18" s="51">
        <v>1</v>
      </c>
      <c r="L18" s="51" t="str">
        <f>"21"</f>
        <v>21</v>
      </c>
    </row>
    <row r="19" spans="1:12" ht="18.75" customHeight="1">
      <c r="A19" s="51">
        <v>15</v>
      </c>
      <c r="B19" s="52" t="s">
        <v>445</v>
      </c>
      <c r="C19" s="52" t="s">
        <v>446</v>
      </c>
      <c r="D19" s="52" t="s">
        <v>447</v>
      </c>
      <c r="E19" s="70">
        <v>22061</v>
      </c>
      <c r="F19" s="52" t="str">
        <f>"600525301955"</f>
        <v>600525301955</v>
      </c>
      <c r="G19" s="51" t="s">
        <v>9</v>
      </c>
      <c r="H19" s="52" t="s">
        <v>10</v>
      </c>
      <c r="I19" s="71" t="str">
        <f>"2017-12-15T00:00:00"</f>
        <v>2017-12-15T00:00:00</v>
      </c>
      <c r="J19" s="51" t="str">
        <f>"65"</f>
        <v>65</v>
      </c>
      <c r="K19" s="51">
        <v>0.3</v>
      </c>
      <c r="L19" s="51" t="str">
        <f>"7"</f>
        <v>7</v>
      </c>
    </row>
    <row r="20" spans="1:12" ht="18.75" customHeight="1">
      <c r="A20" s="51">
        <v>16</v>
      </c>
      <c r="B20" s="52" t="s">
        <v>55</v>
      </c>
      <c r="C20" s="52" t="s">
        <v>56</v>
      </c>
      <c r="D20" s="52" t="s">
        <v>57</v>
      </c>
      <c r="E20" s="70">
        <v>32698</v>
      </c>
      <c r="F20" s="52" t="str">
        <f>"890709402209"</f>
        <v>890709402209</v>
      </c>
      <c r="G20" s="51" t="s">
        <v>15</v>
      </c>
      <c r="H20" s="52" t="s">
        <v>10</v>
      </c>
      <c r="I20" s="71" t="str">
        <f>"2015-09-04T00:00:00"</f>
        <v>2015-09-04T00:00:00</v>
      </c>
      <c r="J20" s="51" t="str">
        <f>"7"</f>
        <v>7</v>
      </c>
      <c r="K20" s="51">
        <v>1</v>
      </c>
      <c r="L20" s="51" t="str">
        <f>"9"</f>
        <v>9</v>
      </c>
    </row>
    <row r="21" spans="1:12" s="76" customFormat="1" ht="18.75" customHeight="1">
      <c r="A21" s="72">
        <v>17</v>
      </c>
      <c r="B21" s="73" t="s">
        <v>408</v>
      </c>
      <c r="C21" s="73" t="s">
        <v>409</v>
      </c>
      <c r="D21" s="73" t="s">
        <v>410</v>
      </c>
      <c r="E21" s="74">
        <v>34329</v>
      </c>
      <c r="F21" s="73" t="str">
        <f>"931226400686"</f>
        <v>931226400686</v>
      </c>
      <c r="G21" s="72" t="s">
        <v>15</v>
      </c>
      <c r="H21" s="73" t="s">
        <v>29</v>
      </c>
      <c r="I21" s="75" t="str">
        <f>"2021-09-15T00:00:00"</f>
        <v>2021-09-15T00:00:00</v>
      </c>
      <c r="J21" s="72" t="str">
        <f>"29"</f>
        <v>29</v>
      </c>
      <c r="K21" s="72">
        <v>0.8</v>
      </c>
      <c r="L21" s="72" t="str">
        <f>"3"</f>
        <v>3</v>
      </c>
    </row>
    <row r="22" spans="1:12" s="76" customFormat="1" ht="18.75" customHeight="1">
      <c r="A22" s="72">
        <v>18</v>
      </c>
      <c r="B22" s="73" t="s">
        <v>411</v>
      </c>
      <c r="C22" s="73" t="s">
        <v>412</v>
      </c>
      <c r="D22" s="73" t="s">
        <v>413</v>
      </c>
      <c r="E22" s="74">
        <v>36565</v>
      </c>
      <c r="F22" s="73" t="str">
        <f>"000209500643"</f>
        <v>000209500643</v>
      </c>
      <c r="G22" s="72" t="s">
        <v>9</v>
      </c>
      <c r="H22" s="73" t="s">
        <v>29</v>
      </c>
      <c r="I22" s="75" t="str">
        <f>"2021-10-11T00:00:00"</f>
        <v>2021-10-11T00:00:00</v>
      </c>
      <c r="J22" s="72" t="str">
        <f>"35"</f>
        <v>35</v>
      </c>
      <c r="K22" s="72">
        <v>0</v>
      </c>
      <c r="L22" s="72" t="str">
        <f>"3"</f>
        <v>3</v>
      </c>
    </row>
    <row r="23" spans="1:12" ht="18.75" customHeight="1">
      <c r="A23" s="51">
        <v>19</v>
      </c>
      <c r="B23" s="52" t="s">
        <v>320</v>
      </c>
      <c r="C23" s="52" t="s">
        <v>321</v>
      </c>
      <c r="D23" s="52" t="s">
        <v>322</v>
      </c>
      <c r="E23" s="70">
        <v>30469</v>
      </c>
      <c r="F23" s="52" t="str">
        <f>"830602400656"</f>
        <v>830602400656</v>
      </c>
      <c r="G23" s="51" t="s">
        <v>15</v>
      </c>
      <c r="H23" s="52" t="s">
        <v>10</v>
      </c>
      <c r="I23" s="71" t="str">
        <f>"2023-11-14T00:00:00"</f>
        <v>2023-11-14T00:00:00</v>
      </c>
      <c r="J23" s="51" t="str">
        <f>"589-ж/к"</f>
        <v>589-ж/к</v>
      </c>
      <c r="K23" s="51">
        <v>1</v>
      </c>
      <c r="L23" s="51" t="str">
        <f>"16"</f>
        <v>16</v>
      </c>
    </row>
    <row r="24" spans="1:12" ht="18.75" customHeight="1">
      <c r="A24" s="51">
        <v>20</v>
      </c>
      <c r="B24" s="52" t="s">
        <v>71</v>
      </c>
      <c r="C24" s="52" t="s">
        <v>72</v>
      </c>
      <c r="D24" s="52"/>
      <c r="E24" s="70">
        <v>33025</v>
      </c>
      <c r="F24" s="52" t="str">
        <f>"900601401832"</f>
        <v>900601401832</v>
      </c>
      <c r="G24" s="51" t="s">
        <v>15</v>
      </c>
      <c r="H24" s="52" t="s">
        <v>10</v>
      </c>
      <c r="I24" s="71" t="str">
        <f>"2013-09-03T00:00:00"</f>
        <v>2013-09-03T00:00:00</v>
      </c>
      <c r="J24" s="51" t="str">
        <f>"7"</f>
        <v>7</v>
      </c>
      <c r="K24" s="51">
        <v>1</v>
      </c>
      <c r="L24" s="51" t="str">
        <f>"10"</f>
        <v>10</v>
      </c>
    </row>
    <row r="25" spans="1:12" ht="18.75" customHeight="1">
      <c r="A25" s="51">
        <v>21</v>
      </c>
      <c r="B25" s="52" t="s">
        <v>477</v>
      </c>
      <c r="C25" s="52" t="s">
        <v>478</v>
      </c>
      <c r="D25" s="52" t="s">
        <v>479</v>
      </c>
      <c r="E25" s="70">
        <v>30513</v>
      </c>
      <c r="F25" s="52" t="str">
        <f>"830716302309"</f>
        <v>830716302309</v>
      </c>
      <c r="G25" s="51" t="s">
        <v>9</v>
      </c>
      <c r="H25" s="52" t="s">
        <v>10</v>
      </c>
      <c r="I25" s="71" t="str">
        <f>"2023-10-03T00:00:00"</f>
        <v>2023-10-03T00:00:00</v>
      </c>
      <c r="J25" s="51" t="str">
        <f>"20"</f>
        <v>20</v>
      </c>
      <c r="K25" s="51">
        <v>1</v>
      </c>
      <c r="L25" s="51" t="str">
        <f>"5"</f>
        <v>5</v>
      </c>
    </row>
    <row r="26" spans="1:12" ht="18.75" customHeight="1">
      <c r="A26" s="51">
        <v>22</v>
      </c>
      <c r="B26" s="52" t="s">
        <v>168</v>
      </c>
      <c r="C26" s="52" t="s">
        <v>169</v>
      </c>
      <c r="D26" s="52" t="s">
        <v>170</v>
      </c>
      <c r="E26" s="70">
        <v>25311</v>
      </c>
      <c r="F26" s="52" t="str">
        <f>"690418402205"</f>
        <v>690418402205</v>
      </c>
      <c r="G26" s="51" t="s">
        <v>15</v>
      </c>
      <c r="H26" s="52" t="s">
        <v>10</v>
      </c>
      <c r="I26" s="71" t="str">
        <f>"1993-08-21T00:00:00"</f>
        <v>1993-08-21T00:00:00</v>
      </c>
      <c r="J26" s="51" t="str">
        <f>"870"</f>
        <v>870</v>
      </c>
      <c r="K26" s="51">
        <v>0.8</v>
      </c>
      <c r="L26" s="51" t="str">
        <f>"30"</f>
        <v>30</v>
      </c>
    </row>
    <row r="27" spans="1:12" ht="18.75" customHeight="1">
      <c r="A27" s="51">
        <v>23</v>
      </c>
      <c r="B27" s="52" t="s">
        <v>141</v>
      </c>
      <c r="C27" s="52" t="s">
        <v>142</v>
      </c>
      <c r="D27" s="52" t="s">
        <v>143</v>
      </c>
      <c r="E27" s="70">
        <v>24408</v>
      </c>
      <c r="F27" s="52" t="str">
        <f>"661028399030"</f>
        <v>661028399030</v>
      </c>
      <c r="G27" s="51" t="s">
        <v>9</v>
      </c>
      <c r="H27" s="52" t="s">
        <v>10</v>
      </c>
      <c r="I27" s="71" t="str">
        <f>"2001-08-31T00:00:00"</f>
        <v>2001-08-31T00:00:00</v>
      </c>
      <c r="J27" s="51" t="str">
        <f>"16"</f>
        <v>16</v>
      </c>
      <c r="K27" s="51">
        <v>1.3</v>
      </c>
      <c r="L27" s="51" t="str">
        <f>"23"</f>
        <v>23</v>
      </c>
    </row>
    <row r="28" spans="1:12" ht="18.75" customHeight="1">
      <c r="A28" s="51">
        <v>24</v>
      </c>
      <c r="B28" s="52" t="s">
        <v>141</v>
      </c>
      <c r="C28" s="52" t="s">
        <v>301</v>
      </c>
      <c r="D28" s="52" t="s">
        <v>302</v>
      </c>
      <c r="E28" s="70">
        <v>30974</v>
      </c>
      <c r="F28" s="52" t="str">
        <f>"841019302929"</f>
        <v>841019302929</v>
      </c>
      <c r="G28" s="51" t="s">
        <v>9</v>
      </c>
      <c r="H28" s="52" t="s">
        <v>10</v>
      </c>
      <c r="I28" s="71" t="str">
        <f>"2010-09-03T00:00:00"</f>
        <v>2010-09-03T00:00:00</v>
      </c>
      <c r="J28" s="51" t="str">
        <f>"32"</f>
        <v>32</v>
      </c>
      <c r="K28" s="51">
        <v>1</v>
      </c>
      <c r="L28" s="51" t="str">
        <f>"14"</f>
        <v>14</v>
      </c>
    </row>
    <row r="29" spans="1:12" ht="18.75" customHeight="1">
      <c r="A29" s="51">
        <v>25</v>
      </c>
      <c r="B29" s="52" t="s">
        <v>451</v>
      </c>
      <c r="C29" s="52" t="s">
        <v>452</v>
      </c>
      <c r="D29" s="52" t="s">
        <v>453</v>
      </c>
      <c r="E29" s="70">
        <v>28764</v>
      </c>
      <c r="F29" s="52" t="str">
        <f>"781001302977"</f>
        <v>781001302977</v>
      </c>
      <c r="G29" s="51" t="s">
        <v>9</v>
      </c>
      <c r="H29" s="52" t="s">
        <v>10</v>
      </c>
      <c r="I29" s="71" t="str">
        <f>"2017-11-16T00:00:00"</f>
        <v>2017-11-16T00:00:00</v>
      </c>
      <c r="J29" s="51" t="str">
        <f>"53"</f>
        <v>53</v>
      </c>
      <c r="K29" s="51">
        <v>1</v>
      </c>
      <c r="L29" s="51" t="str">
        <f>"5"</f>
        <v>5</v>
      </c>
    </row>
    <row r="30" spans="1:12" ht="18.75" customHeight="1">
      <c r="A30" s="51">
        <v>26</v>
      </c>
      <c r="B30" s="52" t="s">
        <v>181</v>
      </c>
      <c r="C30" s="52" t="s">
        <v>182</v>
      </c>
      <c r="D30" s="52" t="s">
        <v>183</v>
      </c>
      <c r="E30" s="70">
        <v>30307</v>
      </c>
      <c r="F30" s="52" t="str">
        <f>"821222300714"</f>
        <v>821222300714</v>
      </c>
      <c r="G30" s="51" t="s">
        <v>9</v>
      </c>
      <c r="H30" s="52" t="s">
        <v>10</v>
      </c>
      <c r="I30" s="71" t="str">
        <f>"2003-03-27T00:00:00"</f>
        <v>2003-03-27T00:00:00</v>
      </c>
      <c r="J30" s="51" t="str">
        <f>"29"</f>
        <v>29</v>
      </c>
      <c r="K30" s="51">
        <v>1</v>
      </c>
      <c r="L30" s="51" t="str">
        <f>"20"</f>
        <v>20</v>
      </c>
    </row>
    <row r="31" spans="1:12" ht="18.75" customHeight="1">
      <c r="A31" s="51">
        <v>27</v>
      </c>
      <c r="B31" s="52" t="s">
        <v>459</v>
      </c>
      <c r="C31" s="52" t="s">
        <v>460</v>
      </c>
      <c r="D31" s="52" t="s">
        <v>283</v>
      </c>
      <c r="E31" s="70">
        <v>27398</v>
      </c>
      <c r="F31" s="52" t="str">
        <f>"750104402271"</f>
        <v>750104402271</v>
      </c>
      <c r="G31" s="51" t="s">
        <v>15</v>
      </c>
      <c r="H31" s="52" t="s">
        <v>10</v>
      </c>
      <c r="I31" s="71" t="str">
        <f>"2019-11-01T00:00:00"</f>
        <v>2019-11-01T00:00:00</v>
      </c>
      <c r="J31" s="51" t="str">
        <f>"68"</f>
        <v>68</v>
      </c>
      <c r="K31" s="51">
        <v>0.5</v>
      </c>
      <c r="L31" s="51" t="str">
        <f>"6"</f>
        <v>6</v>
      </c>
    </row>
    <row r="32" spans="1:12" s="76" customFormat="1" ht="18.75" customHeight="1">
      <c r="A32" s="72">
        <v>28</v>
      </c>
      <c r="B32" s="73" t="s">
        <v>174</v>
      </c>
      <c r="C32" s="73" t="s">
        <v>175</v>
      </c>
      <c r="D32" s="73" t="s">
        <v>176</v>
      </c>
      <c r="E32" s="74">
        <v>30927</v>
      </c>
      <c r="F32" s="73" t="str">
        <f>"840902300830"</f>
        <v>840902300830</v>
      </c>
      <c r="G32" s="72" t="s">
        <v>9</v>
      </c>
      <c r="H32" s="73" t="s">
        <v>29</v>
      </c>
      <c r="I32" s="75" t="str">
        <f>"2001-08-31T00:00:00"</f>
        <v>2001-08-31T00:00:00</v>
      </c>
      <c r="J32" s="72" t="str">
        <f>"58"</f>
        <v>58</v>
      </c>
      <c r="K32" s="72">
        <v>1</v>
      </c>
      <c r="L32" s="72" t="str">
        <f>"23"</f>
        <v>23</v>
      </c>
    </row>
    <row r="33" spans="1:12" s="76" customFormat="1" ht="18.75" customHeight="1">
      <c r="A33" s="72">
        <v>29</v>
      </c>
      <c r="B33" s="73" t="s">
        <v>287</v>
      </c>
      <c r="C33" s="73" t="s">
        <v>288</v>
      </c>
      <c r="D33" s="73" t="s">
        <v>289</v>
      </c>
      <c r="E33" s="74">
        <v>32700</v>
      </c>
      <c r="F33" s="73" t="str">
        <f>"890711401816"</f>
        <v>890711401816</v>
      </c>
      <c r="G33" s="72" t="s">
        <v>15</v>
      </c>
      <c r="H33" s="73" t="s">
        <v>29</v>
      </c>
      <c r="I33" s="75" t="str">
        <f>"2011-10-01T00:00:00"</f>
        <v>2011-10-01T00:00:00</v>
      </c>
      <c r="J33" s="72" t="str">
        <f>"24"</f>
        <v>24</v>
      </c>
      <c r="K33" s="72">
        <v>1</v>
      </c>
      <c r="L33" s="72" t="str">
        <f>"21"</f>
        <v>21</v>
      </c>
    </row>
    <row r="34" spans="1:12" ht="18.75" customHeight="1">
      <c r="A34" s="51">
        <v>30</v>
      </c>
      <c r="B34" s="52" t="s">
        <v>154</v>
      </c>
      <c r="C34" s="52" t="s">
        <v>155</v>
      </c>
      <c r="D34" s="52" t="s">
        <v>156</v>
      </c>
      <c r="E34" s="70">
        <v>30405</v>
      </c>
      <c r="F34" s="52" t="str">
        <f>"830330400797"</f>
        <v>830330400797</v>
      </c>
      <c r="G34" s="51" t="s">
        <v>15</v>
      </c>
      <c r="H34" s="52" t="s">
        <v>10</v>
      </c>
      <c r="I34" s="71" t="str">
        <f>"2006-09-20T00:00:00"</f>
        <v>2006-09-20T00:00:00</v>
      </c>
      <c r="J34" s="51" t="str">
        <f>"118"</f>
        <v>118</v>
      </c>
      <c r="K34" s="51">
        <v>1</v>
      </c>
      <c r="L34" s="51" t="str">
        <f>"17"</f>
        <v>17</v>
      </c>
    </row>
    <row r="35" spans="1:12" ht="18.75" customHeight="1">
      <c r="A35" s="51">
        <v>31</v>
      </c>
      <c r="B35" s="52" t="s">
        <v>73</v>
      </c>
      <c r="C35" s="52" t="s">
        <v>74</v>
      </c>
      <c r="D35" s="52"/>
      <c r="E35" s="70">
        <v>34065</v>
      </c>
      <c r="F35" s="52" t="str">
        <f>"930406401888"</f>
        <v>930406401888</v>
      </c>
      <c r="G35" s="51" t="s">
        <v>15</v>
      </c>
      <c r="H35" s="52" t="s">
        <v>10</v>
      </c>
      <c r="I35" s="71" t="str">
        <f>"2015-11-01T00:00:00"</f>
        <v>2015-11-01T00:00:00</v>
      </c>
      <c r="J35" s="51" t="str">
        <f>"42"</f>
        <v>42</v>
      </c>
      <c r="K35" s="51">
        <v>0.8</v>
      </c>
      <c r="L35" s="51" t="str">
        <f>"9"</f>
        <v>9</v>
      </c>
    </row>
    <row r="36" spans="1:12" ht="18.75" customHeight="1">
      <c r="A36" s="51">
        <v>32</v>
      </c>
      <c r="B36" s="52" t="s">
        <v>328</v>
      </c>
      <c r="C36" s="52" t="s">
        <v>329</v>
      </c>
      <c r="D36" s="52" t="s">
        <v>330</v>
      </c>
      <c r="E36" s="70">
        <v>30018</v>
      </c>
      <c r="F36" s="52" t="str">
        <f>"820308401852"</f>
        <v>820308401852</v>
      </c>
      <c r="G36" s="51" t="s">
        <v>15</v>
      </c>
      <c r="H36" s="52" t="s">
        <v>10</v>
      </c>
      <c r="I36" s="71" t="str">
        <f>"2022-10-14T00:00:00"</f>
        <v>2022-10-14T00:00:00</v>
      </c>
      <c r="J36" s="51" t="str">
        <f>"6"</f>
        <v>6</v>
      </c>
      <c r="K36" s="51">
        <v>0.9</v>
      </c>
      <c r="L36" s="51" t="str">
        <f>"2"</f>
        <v>2</v>
      </c>
    </row>
    <row r="37" spans="1:12" ht="18.75" customHeight="1">
      <c r="A37" s="51">
        <v>33</v>
      </c>
      <c r="B37" s="52" t="s">
        <v>259</v>
      </c>
      <c r="C37" s="52" t="s">
        <v>260</v>
      </c>
      <c r="D37" s="52" t="s">
        <v>261</v>
      </c>
      <c r="E37" s="70">
        <v>32666</v>
      </c>
      <c r="F37" s="52" t="str">
        <f>"890607301448"</f>
        <v>890607301448</v>
      </c>
      <c r="G37" s="51" t="s">
        <v>9</v>
      </c>
      <c r="H37" s="52" t="s">
        <v>10</v>
      </c>
      <c r="I37" s="71" t="str">
        <f>"2014-08-15T00:00:00"</f>
        <v>2014-08-15T00:00:00</v>
      </c>
      <c r="J37" s="51" t="str">
        <f>"16"</f>
        <v>16</v>
      </c>
      <c r="K37" s="51">
        <v>1.5</v>
      </c>
      <c r="L37" s="51" t="str">
        <f>"13"</f>
        <v>13</v>
      </c>
    </row>
    <row r="38" spans="1:12" ht="18.75" customHeight="1">
      <c r="A38" s="51">
        <v>34</v>
      </c>
      <c r="B38" s="52" t="s">
        <v>284</v>
      </c>
      <c r="C38" s="52" t="s">
        <v>285</v>
      </c>
      <c r="D38" s="52" t="s">
        <v>286</v>
      </c>
      <c r="E38" s="70">
        <v>26298</v>
      </c>
      <c r="F38" s="52" t="str">
        <f>"711231400935"</f>
        <v>711231400935</v>
      </c>
      <c r="G38" s="51" t="s">
        <v>15</v>
      </c>
      <c r="H38" s="52" t="s">
        <v>10</v>
      </c>
      <c r="I38" s="71" t="str">
        <f>"1996-02-05T00:00:00"</f>
        <v>1996-02-05T00:00:00</v>
      </c>
      <c r="J38" s="51" t="str">
        <f>"156"</f>
        <v>156</v>
      </c>
      <c r="K38" s="51">
        <v>1</v>
      </c>
      <c r="L38" s="51" t="str">
        <f>"28"</f>
        <v>28</v>
      </c>
    </row>
    <row r="39" spans="1:12" ht="18.75" customHeight="1">
      <c r="A39" s="51">
        <v>35</v>
      </c>
      <c r="B39" s="52" t="s">
        <v>417</v>
      </c>
      <c r="C39" s="52" t="s">
        <v>321</v>
      </c>
      <c r="D39" s="52" t="s">
        <v>418</v>
      </c>
      <c r="E39" s="70">
        <v>34334</v>
      </c>
      <c r="F39" s="52" t="str">
        <f>"931231401097"</f>
        <v>931231401097</v>
      </c>
      <c r="G39" s="51" t="s">
        <v>15</v>
      </c>
      <c r="H39" s="52" t="s">
        <v>10</v>
      </c>
      <c r="I39" s="71" t="str">
        <f>"2017-09-04T00:00:00"</f>
        <v>2017-09-04T00:00:00</v>
      </c>
      <c r="J39" s="51" t="str">
        <f>"49"</f>
        <v>49</v>
      </c>
      <c r="K39" s="51">
        <v>0.6</v>
      </c>
      <c r="L39" s="51" t="str">
        <f>"7"</f>
        <v>7</v>
      </c>
    </row>
    <row r="40" spans="1:12" ht="18.75" customHeight="1">
      <c r="A40" s="51">
        <v>36</v>
      </c>
      <c r="B40" s="52" t="s">
        <v>397</v>
      </c>
      <c r="C40" s="52" t="s">
        <v>398</v>
      </c>
      <c r="D40" s="52" t="s">
        <v>399</v>
      </c>
      <c r="E40" s="70">
        <v>35482</v>
      </c>
      <c r="F40" s="52" t="str">
        <f>"970221400445"</f>
        <v>970221400445</v>
      </c>
      <c r="G40" s="51" t="s">
        <v>15</v>
      </c>
      <c r="H40" s="52" t="s">
        <v>10</v>
      </c>
      <c r="I40" s="71" t="str">
        <f>"2021-02-04T00:00:00"</f>
        <v>2021-02-04T00:00:00</v>
      </c>
      <c r="J40" s="51" t="str">
        <f>"12"</f>
        <v>12</v>
      </c>
      <c r="K40" s="51">
        <v>0.7</v>
      </c>
      <c r="L40" s="51" t="str">
        <f>"3"</f>
        <v>3</v>
      </c>
    </row>
    <row r="41" spans="1:12" ht="18.75" customHeight="1">
      <c r="A41" s="51">
        <v>37</v>
      </c>
      <c r="B41" s="52" t="s">
        <v>366</v>
      </c>
      <c r="C41" s="52" t="s">
        <v>367</v>
      </c>
      <c r="D41" s="52" t="s">
        <v>368</v>
      </c>
      <c r="E41" s="70">
        <v>35747</v>
      </c>
      <c r="F41" s="52" t="str">
        <f>"971113300925"</f>
        <v>971113300925</v>
      </c>
      <c r="G41" s="51" t="s">
        <v>9</v>
      </c>
      <c r="H41" s="52" t="s">
        <v>10</v>
      </c>
      <c r="I41" s="71" t="str">
        <f>"2021-02-04T00:00:00"</f>
        <v>2021-02-04T00:00:00</v>
      </c>
      <c r="J41" s="51" t="str">
        <f>"19"</f>
        <v>19</v>
      </c>
      <c r="K41" s="51">
        <v>1</v>
      </c>
      <c r="L41" s="51" t="str">
        <f>"3"</f>
        <v>3</v>
      </c>
    </row>
    <row r="42" spans="1:12" ht="18.75" customHeight="1">
      <c r="A42" s="51">
        <v>38</v>
      </c>
      <c r="B42" s="52" t="s">
        <v>207</v>
      </c>
      <c r="C42" s="52" t="s">
        <v>208</v>
      </c>
      <c r="D42" s="52" t="s">
        <v>209</v>
      </c>
      <c r="E42" s="70">
        <v>27245</v>
      </c>
      <c r="F42" s="52" t="str">
        <f>"740804300699"</f>
        <v>740804300699</v>
      </c>
      <c r="G42" s="51" t="s">
        <v>9</v>
      </c>
      <c r="H42" s="52" t="s">
        <v>10</v>
      </c>
      <c r="I42" s="71" t="str">
        <f>"1996-03-02T00:00:00"</f>
        <v>1996-03-02T00:00:00</v>
      </c>
      <c r="J42" s="51" t="str">
        <f>"52"</f>
        <v>52</v>
      </c>
      <c r="K42" s="51">
        <v>1.1000000000000001</v>
      </c>
      <c r="L42" s="51" t="str">
        <f>"27"</f>
        <v>27</v>
      </c>
    </row>
    <row r="43" spans="1:12" ht="18.75" customHeight="1">
      <c r="A43" s="51">
        <v>39</v>
      </c>
      <c r="B43" s="52" t="s">
        <v>52</v>
      </c>
      <c r="C43" s="52" t="s">
        <v>53</v>
      </c>
      <c r="D43" s="52" t="s">
        <v>54</v>
      </c>
      <c r="E43" s="70">
        <v>27353</v>
      </c>
      <c r="F43" s="52" t="str">
        <f>"741120403159"</f>
        <v>741120403159</v>
      </c>
      <c r="G43" s="51" t="s">
        <v>15</v>
      </c>
      <c r="H43" s="52" t="s">
        <v>10</v>
      </c>
      <c r="I43" s="71" t="str">
        <f>"2013-04-01T00:00:00"</f>
        <v>2013-04-01T00:00:00</v>
      </c>
      <c r="J43" s="51" t="str">
        <f>"29"</f>
        <v>29</v>
      </c>
      <c r="K43" s="51">
        <v>1.2</v>
      </c>
      <c r="L43" s="51" t="str">
        <f>"11"</f>
        <v>11</v>
      </c>
    </row>
    <row r="44" spans="1:12" ht="18.75" customHeight="1">
      <c r="A44" s="51">
        <v>40</v>
      </c>
      <c r="B44" s="52" t="s">
        <v>114</v>
      </c>
      <c r="C44" s="52" t="s">
        <v>115</v>
      </c>
      <c r="D44" s="52" t="s">
        <v>116</v>
      </c>
      <c r="E44" s="70">
        <v>27779</v>
      </c>
      <c r="F44" s="52" t="str">
        <f>"760120402518"</f>
        <v>760120402518</v>
      </c>
      <c r="G44" s="51" t="s">
        <v>15</v>
      </c>
      <c r="H44" s="52" t="s">
        <v>10</v>
      </c>
      <c r="I44" s="71" t="str">
        <f>"1993-10-05T00:00:00"</f>
        <v>1993-10-05T00:00:00</v>
      </c>
      <c r="J44" s="51" t="str">
        <f>"ОН-1390"</f>
        <v>ОН-1390</v>
      </c>
      <c r="K44" s="51">
        <v>1.2</v>
      </c>
      <c r="L44" s="51" t="str">
        <f>"30"</f>
        <v>30</v>
      </c>
    </row>
    <row r="45" spans="1:12" ht="18.75" customHeight="1">
      <c r="A45" s="51">
        <v>41</v>
      </c>
      <c r="B45" s="52" t="s">
        <v>448</v>
      </c>
      <c r="C45" s="52" t="s">
        <v>449</v>
      </c>
      <c r="D45" s="52" t="s">
        <v>450</v>
      </c>
      <c r="E45" s="70">
        <v>29393</v>
      </c>
      <c r="F45" s="52" t="str">
        <f>"800621303226"</f>
        <v>800621303226</v>
      </c>
      <c r="G45" s="51" t="s">
        <v>9</v>
      </c>
      <c r="H45" s="52" t="s">
        <v>10</v>
      </c>
      <c r="I45" s="71" t="str">
        <f>"2017-12-15T00:00:00"</f>
        <v>2017-12-15T00:00:00</v>
      </c>
      <c r="J45" s="51" t="str">
        <f>"66"</f>
        <v>66</v>
      </c>
      <c r="K45" s="51">
        <v>0.5</v>
      </c>
      <c r="L45" s="51" t="str">
        <f>"7"</f>
        <v>7</v>
      </c>
    </row>
    <row r="46" spans="1:12" ht="18.75" customHeight="1">
      <c r="A46" s="51">
        <v>42</v>
      </c>
      <c r="B46" s="52" t="s">
        <v>105</v>
      </c>
      <c r="C46" s="52" t="s">
        <v>106</v>
      </c>
      <c r="D46" s="52" t="s">
        <v>107</v>
      </c>
      <c r="E46" s="70">
        <v>29627</v>
      </c>
      <c r="F46" s="52" t="str">
        <f>"810210402767"</f>
        <v>810210402767</v>
      </c>
      <c r="G46" s="51" t="s">
        <v>15</v>
      </c>
      <c r="H46" s="52" t="s">
        <v>10</v>
      </c>
      <c r="I46" s="71" t="str">
        <f>"2006-09-09T00:00:00"</f>
        <v>2006-09-09T00:00:00</v>
      </c>
      <c r="J46" s="51" t="str">
        <f>"12"</f>
        <v>12</v>
      </c>
      <c r="K46" s="51">
        <v>1.2</v>
      </c>
      <c r="L46" s="51" t="str">
        <f>"17"</f>
        <v>17</v>
      </c>
    </row>
    <row r="47" spans="1:12" ht="18.75" customHeight="1">
      <c r="A47" s="51">
        <v>43</v>
      </c>
      <c r="B47" s="52" t="s">
        <v>351</v>
      </c>
      <c r="C47" s="52" t="s">
        <v>352</v>
      </c>
      <c r="D47" s="52" t="s">
        <v>353</v>
      </c>
      <c r="E47" s="70">
        <v>35831</v>
      </c>
      <c r="F47" s="52" t="str">
        <f>"980205400421"</f>
        <v>980205400421</v>
      </c>
      <c r="G47" s="51" t="s">
        <v>15</v>
      </c>
      <c r="H47" s="52" t="s">
        <v>10</v>
      </c>
      <c r="I47" s="71" t="str">
        <f>"2020-10-01T00:00:00"</f>
        <v>2020-10-01T00:00:00</v>
      </c>
      <c r="J47" s="51" t="str">
        <f>"14"</f>
        <v>14</v>
      </c>
      <c r="K47" s="51">
        <v>0.5</v>
      </c>
      <c r="L47" s="51" t="str">
        <f>"4"</f>
        <v>4</v>
      </c>
    </row>
    <row r="48" spans="1:12" ht="18.75" customHeight="1">
      <c r="A48" s="51">
        <v>44</v>
      </c>
      <c r="B48" s="52" t="s">
        <v>331</v>
      </c>
      <c r="C48" s="52" t="s">
        <v>332</v>
      </c>
      <c r="D48" s="52" t="s">
        <v>37</v>
      </c>
      <c r="E48" s="70">
        <v>29269</v>
      </c>
      <c r="F48" s="52" t="str">
        <f>"800218400099"</f>
        <v>800218400099</v>
      </c>
      <c r="G48" s="51" t="s">
        <v>15</v>
      </c>
      <c r="H48" s="52" t="s">
        <v>10</v>
      </c>
      <c r="I48" s="71" t="str">
        <f>"2021-09-01T00:00:00"</f>
        <v>2021-09-01T00:00:00</v>
      </c>
      <c r="J48" s="51" t="str">
        <f>"27"</f>
        <v>27</v>
      </c>
      <c r="K48" s="51">
        <v>0.7</v>
      </c>
      <c r="L48" s="51" t="str">
        <f>"3"</f>
        <v>3</v>
      </c>
    </row>
    <row r="49" spans="1:12" ht="18.75" customHeight="1">
      <c r="A49" s="51">
        <v>45</v>
      </c>
      <c r="B49" s="52" t="s">
        <v>135</v>
      </c>
      <c r="C49" s="52" t="s">
        <v>136</v>
      </c>
      <c r="D49" s="52" t="s">
        <v>137</v>
      </c>
      <c r="E49" s="70">
        <v>24284</v>
      </c>
      <c r="F49" s="52" t="str">
        <f>"660626402151"</f>
        <v>660626402151</v>
      </c>
      <c r="G49" s="51" t="s">
        <v>15</v>
      </c>
      <c r="H49" s="52" t="s">
        <v>10</v>
      </c>
      <c r="I49" s="71" t="str">
        <f>"1997-09-01T00:00:00"</f>
        <v>1997-09-01T00:00:00</v>
      </c>
      <c r="J49" s="51" t="str">
        <f>"89"</f>
        <v>89</v>
      </c>
      <c r="K49" s="51">
        <v>1.3</v>
      </c>
      <c r="L49" s="51" t="str">
        <f>"40"</f>
        <v>40</v>
      </c>
    </row>
    <row r="50" spans="1:12" ht="18.75" customHeight="1">
      <c r="A50" s="51">
        <v>46</v>
      </c>
      <c r="B50" s="52" t="s">
        <v>135</v>
      </c>
      <c r="C50" s="52" t="s">
        <v>20</v>
      </c>
      <c r="D50" s="52" t="s">
        <v>137</v>
      </c>
      <c r="E50" s="70">
        <v>26696</v>
      </c>
      <c r="F50" s="52" t="str">
        <f>"730201400645"</f>
        <v>730201400645</v>
      </c>
      <c r="G50" s="51" t="s">
        <v>15</v>
      </c>
      <c r="H50" s="52" t="s">
        <v>10</v>
      </c>
      <c r="I50" s="71" t="str">
        <f>"1994-08-25T00:00:00"</f>
        <v>1994-08-25T00:00:00</v>
      </c>
      <c r="J50" s="51" t="str">
        <f>"989"</f>
        <v>989</v>
      </c>
      <c r="K50" s="51">
        <v>1</v>
      </c>
      <c r="L50" s="51" t="str">
        <f>"29"</f>
        <v>29</v>
      </c>
    </row>
    <row r="51" spans="1:12" ht="18.75" customHeight="1">
      <c r="A51" s="51">
        <v>47</v>
      </c>
      <c r="B51" s="52" t="s">
        <v>422</v>
      </c>
      <c r="C51" s="52" t="s">
        <v>423</v>
      </c>
      <c r="D51" s="52" t="s">
        <v>424</v>
      </c>
      <c r="E51" s="70">
        <v>31350</v>
      </c>
      <c r="F51" s="52" t="str">
        <f>"851030402025"</f>
        <v>851030402025</v>
      </c>
      <c r="G51" s="51" t="s">
        <v>15</v>
      </c>
      <c r="H51" s="52" t="s">
        <v>10</v>
      </c>
      <c r="I51" s="71" t="str">
        <f>"2021-10-15T00:00:00"</f>
        <v>2021-10-15T00:00:00</v>
      </c>
      <c r="J51" s="51" t="str">
        <f>"37"</f>
        <v>37</v>
      </c>
      <c r="K51" s="51">
        <v>1</v>
      </c>
      <c r="L51" s="51" t="str">
        <f>"3"</f>
        <v>3</v>
      </c>
    </row>
    <row r="52" spans="1:12" ht="18.75" customHeight="1">
      <c r="A52" s="51">
        <v>48</v>
      </c>
      <c r="B52" s="52" t="s">
        <v>187</v>
      </c>
      <c r="C52" s="52" t="s">
        <v>188</v>
      </c>
      <c r="D52" s="52" t="s">
        <v>189</v>
      </c>
      <c r="E52" s="70">
        <v>26338</v>
      </c>
      <c r="F52" s="52" t="str">
        <f>"720209400270"</f>
        <v>720209400270</v>
      </c>
      <c r="G52" s="51" t="s">
        <v>15</v>
      </c>
      <c r="H52" s="52" t="s">
        <v>10</v>
      </c>
      <c r="I52" s="71" t="str">
        <f>"1998-11-25T00:00:00"</f>
        <v>1998-11-25T00:00:00</v>
      </c>
      <c r="J52" s="51" t="str">
        <f>"20"</f>
        <v>20</v>
      </c>
      <c r="K52" s="51">
        <v>1</v>
      </c>
      <c r="L52" s="51" t="str">
        <f>"32"</f>
        <v>32</v>
      </c>
    </row>
    <row r="53" spans="1:12" ht="18.75" customHeight="1">
      <c r="A53" s="51">
        <v>49</v>
      </c>
      <c r="B53" s="52" t="s">
        <v>187</v>
      </c>
      <c r="C53" s="52" t="s">
        <v>311</v>
      </c>
      <c r="D53" s="52" t="s">
        <v>312</v>
      </c>
      <c r="E53" s="70">
        <v>25658</v>
      </c>
      <c r="F53" s="52" t="str">
        <f>"700331400394"</f>
        <v>700331400394</v>
      </c>
      <c r="G53" s="51" t="s">
        <v>15</v>
      </c>
      <c r="H53" s="52" t="s">
        <v>10</v>
      </c>
      <c r="I53" s="71" t="str">
        <f>"1990-09-01T00:00:00"</f>
        <v>1990-09-01T00:00:00</v>
      </c>
      <c r="J53" s="51" t="str">
        <f>"21"</f>
        <v>21</v>
      </c>
      <c r="K53" s="51">
        <v>1</v>
      </c>
      <c r="L53" s="51" t="str">
        <f>"35"</f>
        <v>35</v>
      </c>
    </row>
    <row r="54" spans="1:12" s="76" customFormat="1" ht="18.75" customHeight="1">
      <c r="A54" s="72">
        <v>50</v>
      </c>
      <c r="B54" s="73" t="s">
        <v>256</v>
      </c>
      <c r="C54" s="73" t="s">
        <v>257</v>
      </c>
      <c r="D54" s="73" t="s">
        <v>258</v>
      </c>
      <c r="E54" s="74">
        <v>23699</v>
      </c>
      <c r="F54" s="73" t="str">
        <f>"641118402684"</f>
        <v>641118402684</v>
      </c>
      <c r="G54" s="72" t="s">
        <v>15</v>
      </c>
      <c r="H54" s="73" t="s">
        <v>29</v>
      </c>
      <c r="I54" s="75" t="str">
        <f>"2001-08-31T00:00:00"</f>
        <v>2001-08-31T00:00:00</v>
      </c>
      <c r="J54" s="72" t="str">
        <f>"11"</f>
        <v>11</v>
      </c>
      <c r="K54" s="72">
        <v>1.2</v>
      </c>
      <c r="L54" s="72" t="str">
        <f>"39"</f>
        <v>39</v>
      </c>
    </row>
    <row r="55" spans="1:12" s="76" customFormat="1" ht="18.75" customHeight="1">
      <c r="A55" s="72">
        <v>51</v>
      </c>
      <c r="B55" s="73" t="s">
        <v>419</v>
      </c>
      <c r="C55" s="73" t="s">
        <v>420</v>
      </c>
      <c r="D55" s="73" t="s">
        <v>421</v>
      </c>
      <c r="E55" s="74">
        <v>35711</v>
      </c>
      <c r="F55" s="73" t="str">
        <f>"971008401488"</f>
        <v>971008401488</v>
      </c>
      <c r="G55" s="72" t="s">
        <v>15</v>
      </c>
      <c r="H55" s="73" t="s">
        <v>29</v>
      </c>
      <c r="I55" s="75" t="str">
        <f>"2021-02-19T00:00:00"</f>
        <v>2021-02-19T00:00:00</v>
      </c>
      <c r="J55" s="72" t="str">
        <f>"21"</f>
        <v>21</v>
      </c>
      <c r="K55" s="72">
        <v>0.7</v>
      </c>
      <c r="L55" s="72" t="str">
        <f>"3"</f>
        <v>3</v>
      </c>
    </row>
    <row r="56" spans="1:12" s="76" customFormat="1" ht="18.75" customHeight="1">
      <c r="A56" s="72">
        <v>52</v>
      </c>
      <c r="B56" s="73" t="s">
        <v>193</v>
      </c>
      <c r="C56" s="73" t="s">
        <v>194</v>
      </c>
      <c r="D56" s="73" t="s">
        <v>195</v>
      </c>
      <c r="E56" s="74">
        <v>29941</v>
      </c>
      <c r="F56" s="73" t="str">
        <f>"811221400802"</f>
        <v>811221400802</v>
      </c>
      <c r="G56" s="72" t="s">
        <v>15</v>
      </c>
      <c r="H56" s="73" t="s">
        <v>29</v>
      </c>
      <c r="I56" s="75" t="str">
        <f>"2004-10-23T00:00:00"</f>
        <v>2004-10-23T00:00:00</v>
      </c>
      <c r="J56" s="72" t="str">
        <f>"58"</f>
        <v>58</v>
      </c>
      <c r="K56" s="72">
        <v>1</v>
      </c>
      <c r="L56" s="72" t="str">
        <f>"24"</f>
        <v>24</v>
      </c>
    </row>
    <row r="57" spans="1:12" s="76" customFormat="1" ht="18.75" customHeight="1">
      <c r="A57" s="72">
        <v>53</v>
      </c>
      <c r="B57" s="73" t="s">
        <v>193</v>
      </c>
      <c r="C57" s="73" t="s">
        <v>231</v>
      </c>
      <c r="D57" s="73" t="s">
        <v>232</v>
      </c>
      <c r="E57" s="74">
        <v>31388</v>
      </c>
      <c r="F57" s="73" t="str">
        <f>"851207400982"</f>
        <v>851207400982</v>
      </c>
      <c r="G57" s="72" t="s">
        <v>15</v>
      </c>
      <c r="H57" s="73" t="s">
        <v>29</v>
      </c>
      <c r="I57" s="75" t="str">
        <f>"2014-09-04T00:00:00"</f>
        <v>2014-09-04T00:00:00</v>
      </c>
      <c r="J57" s="72" t="str">
        <f>"58"</f>
        <v>58</v>
      </c>
      <c r="K57" s="72">
        <v>1</v>
      </c>
      <c r="L57" s="72" t="str">
        <f>"14"</f>
        <v>14</v>
      </c>
    </row>
    <row r="58" spans="1:12" ht="18.75" customHeight="1">
      <c r="A58" s="51">
        <v>54</v>
      </c>
      <c r="B58" s="52" t="s">
        <v>126</v>
      </c>
      <c r="C58" s="52" t="s">
        <v>127</v>
      </c>
      <c r="D58" s="52" t="s">
        <v>128</v>
      </c>
      <c r="E58" s="70">
        <v>24459</v>
      </c>
      <c r="F58" s="52" t="str">
        <f>"661218302128"</f>
        <v>661218302128</v>
      </c>
      <c r="G58" s="51" t="s">
        <v>9</v>
      </c>
      <c r="H58" s="52" t="s">
        <v>10</v>
      </c>
      <c r="I58" s="71" t="str">
        <f>"1998-09-01T00:00:00"</f>
        <v>1998-09-01T00:00:00</v>
      </c>
      <c r="J58" s="51" t="str">
        <f>"5538"</f>
        <v>5538</v>
      </c>
      <c r="K58" s="51">
        <v>0.8</v>
      </c>
      <c r="L58" s="51" t="str">
        <f>"30"</f>
        <v>30</v>
      </c>
    </row>
    <row r="59" spans="1:12" ht="18.75" customHeight="1">
      <c r="A59" s="51">
        <v>55</v>
      </c>
      <c r="B59" s="52" t="s">
        <v>129</v>
      </c>
      <c r="C59" s="52" t="s">
        <v>326</v>
      </c>
      <c r="D59" s="52" t="s">
        <v>327</v>
      </c>
      <c r="E59" s="70">
        <v>31690</v>
      </c>
      <c r="F59" s="52" t="str">
        <f>"861005300107"</f>
        <v>861005300107</v>
      </c>
      <c r="G59" s="51" t="s">
        <v>9</v>
      </c>
      <c r="H59" s="52" t="s">
        <v>10</v>
      </c>
      <c r="I59" s="71" t="str">
        <f>"2021-11-01T00:00:00"</f>
        <v>2021-11-01T00:00:00</v>
      </c>
      <c r="J59" s="51" t="str">
        <f>"41"</f>
        <v>41</v>
      </c>
      <c r="K59" s="51">
        <v>0.6</v>
      </c>
      <c r="L59" s="51" t="str">
        <f>"6"</f>
        <v>6</v>
      </c>
    </row>
    <row r="60" spans="1:12" ht="18.75" customHeight="1">
      <c r="A60" s="51">
        <v>56</v>
      </c>
      <c r="B60" s="52" t="s">
        <v>108</v>
      </c>
      <c r="C60" s="52" t="s">
        <v>109</v>
      </c>
      <c r="D60" s="52" t="s">
        <v>110</v>
      </c>
      <c r="E60" s="70">
        <v>32350</v>
      </c>
      <c r="F60" s="52" t="str">
        <f>"880726400174"</f>
        <v>880726400174</v>
      </c>
      <c r="G60" s="51" t="s">
        <v>15</v>
      </c>
      <c r="H60" s="52" t="s">
        <v>10</v>
      </c>
      <c r="I60" s="71" t="str">
        <f>"2009-09-18T00:00:00"</f>
        <v>2009-09-18T00:00:00</v>
      </c>
      <c r="J60" s="51" t="str">
        <f>"73"</f>
        <v>73</v>
      </c>
      <c r="K60" s="51">
        <v>1</v>
      </c>
      <c r="L60" s="51" t="str">
        <f>"24"</f>
        <v>24</v>
      </c>
    </row>
    <row r="61" spans="1:12" ht="18.75" customHeight="1">
      <c r="A61" s="51">
        <v>57</v>
      </c>
      <c r="B61" s="52" t="s">
        <v>76</v>
      </c>
      <c r="C61" s="52" t="s">
        <v>77</v>
      </c>
      <c r="D61" s="52" t="s">
        <v>78</v>
      </c>
      <c r="E61" s="70">
        <v>28857</v>
      </c>
      <c r="F61" s="52" t="str">
        <f>"790102401478"</f>
        <v>790102401478</v>
      </c>
      <c r="G61" s="51" t="s">
        <v>15</v>
      </c>
      <c r="H61" s="52" t="s">
        <v>10</v>
      </c>
      <c r="I61" s="71" t="str">
        <f>"2001-09-01T00:00:00"</f>
        <v>2001-09-01T00:00:00</v>
      </c>
      <c r="J61" s="51" t="str">
        <f>"28"</f>
        <v>28</v>
      </c>
      <c r="K61" s="51">
        <v>1.2</v>
      </c>
      <c r="L61" s="51" t="str">
        <f>"22"</f>
        <v>22</v>
      </c>
    </row>
    <row r="62" spans="1:12" ht="18.75" customHeight="1">
      <c r="A62" s="51">
        <v>58</v>
      </c>
      <c r="B62" s="52" t="s">
        <v>225</v>
      </c>
      <c r="C62" s="52" t="s">
        <v>226</v>
      </c>
      <c r="D62" s="52" t="s">
        <v>227</v>
      </c>
      <c r="E62" s="70">
        <v>31120</v>
      </c>
      <c r="F62" s="52" t="str">
        <f>"850314300975"</f>
        <v>850314300975</v>
      </c>
      <c r="G62" s="51" t="s">
        <v>9</v>
      </c>
      <c r="H62" s="52" t="s">
        <v>10</v>
      </c>
      <c r="I62" s="71" t="str">
        <f>"2013-08-28T00:00:00"</f>
        <v>2013-08-28T00:00:00</v>
      </c>
      <c r="J62" s="51" t="str">
        <f>"34"</f>
        <v>34</v>
      </c>
      <c r="K62" s="51">
        <v>0.8</v>
      </c>
      <c r="L62" s="51" t="str">
        <f>"11"</f>
        <v>11</v>
      </c>
    </row>
    <row r="63" spans="1:12" ht="18.75" customHeight="1">
      <c r="A63" s="51">
        <v>59</v>
      </c>
      <c r="B63" s="52" t="s">
        <v>405</v>
      </c>
      <c r="C63" s="52" t="s">
        <v>406</v>
      </c>
      <c r="D63" s="52" t="s">
        <v>407</v>
      </c>
      <c r="E63" s="70">
        <v>34774</v>
      </c>
      <c r="F63" s="52" t="str">
        <f>"950316300672"</f>
        <v>950316300672</v>
      </c>
      <c r="G63" s="51" t="s">
        <v>9</v>
      </c>
      <c r="H63" s="52" t="s">
        <v>10</v>
      </c>
      <c r="I63" s="71" t="str">
        <f>"2021-04-01T00:00:00"</f>
        <v>2021-04-01T00:00:00</v>
      </c>
      <c r="J63" s="51" t="str">
        <f>"25"</f>
        <v>25</v>
      </c>
      <c r="K63" s="51">
        <v>1</v>
      </c>
      <c r="L63" s="51" t="str">
        <f>"2"</f>
        <v>2</v>
      </c>
    </row>
    <row r="64" spans="1:12" ht="18.75" customHeight="1">
      <c r="A64" s="51">
        <v>60</v>
      </c>
      <c r="B64" s="52" t="s">
        <v>414</v>
      </c>
      <c r="C64" s="52" t="s">
        <v>415</v>
      </c>
      <c r="D64" s="52" t="s">
        <v>416</v>
      </c>
      <c r="E64" s="70">
        <v>34798</v>
      </c>
      <c r="F64" s="52" t="str">
        <f>"950409301653"</f>
        <v>950409301653</v>
      </c>
      <c r="G64" s="51" t="s">
        <v>9</v>
      </c>
      <c r="H64" s="52" t="s">
        <v>10</v>
      </c>
      <c r="I64" s="71" t="str">
        <f>"2020-12-04T00:00:00"</f>
        <v>2020-12-04T00:00:00</v>
      </c>
      <c r="J64" s="51" t="str">
        <f>"6"</f>
        <v>6</v>
      </c>
      <c r="K64" s="51">
        <v>0.6</v>
      </c>
      <c r="L64" s="51" t="str">
        <f>"5"</f>
        <v>5</v>
      </c>
    </row>
    <row r="65" spans="1:12" ht="18.75" customHeight="1">
      <c r="A65" s="51">
        <v>61</v>
      </c>
      <c r="B65" s="52" t="s">
        <v>41</v>
      </c>
      <c r="C65" s="52" t="s">
        <v>42</v>
      </c>
      <c r="D65" s="52" t="s">
        <v>43</v>
      </c>
      <c r="E65" s="70">
        <v>34275</v>
      </c>
      <c r="F65" s="52" t="str">
        <f>"931102401124"</f>
        <v>931102401124</v>
      </c>
      <c r="G65" s="51" t="s">
        <v>15</v>
      </c>
      <c r="H65" s="52" t="s">
        <v>10</v>
      </c>
      <c r="I65" s="71" t="str">
        <f>"2016-09-03T00:00:00"</f>
        <v>2016-09-03T00:00:00</v>
      </c>
      <c r="J65" s="51" t="str">
        <f>"7"</f>
        <v>7</v>
      </c>
      <c r="K65" s="51">
        <v>0</v>
      </c>
      <c r="L65" s="51" t="str">
        <f>"7"</f>
        <v>7</v>
      </c>
    </row>
    <row r="66" spans="1:12" ht="18.75" customHeight="1">
      <c r="A66" s="51">
        <v>62</v>
      </c>
      <c r="B66" s="52" t="s">
        <v>120</v>
      </c>
      <c r="C66" s="52" t="s">
        <v>121</v>
      </c>
      <c r="D66" s="52" t="s">
        <v>122</v>
      </c>
      <c r="E66" s="70">
        <v>29658</v>
      </c>
      <c r="F66" s="52" t="str">
        <f>"810313401646"</f>
        <v>810313401646</v>
      </c>
      <c r="G66" s="51" t="s">
        <v>15</v>
      </c>
      <c r="H66" s="52" t="s">
        <v>10</v>
      </c>
      <c r="I66" s="71" t="str">
        <f>"2006-01-02T00:00:00"</f>
        <v>2006-01-02T00:00:00</v>
      </c>
      <c r="J66" s="51" t="str">
        <f>"56"</f>
        <v>56</v>
      </c>
      <c r="K66" s="51">
        <v>1.3</v>
      </c>
      <c r="L66" s="51" t="str">
        <f>"18"</f>
        <v>18</v>
      </c>
    </row>
    <row r="67" spans="1:12" ht="18.75" customHeight="1">
      <c r="A67" s="51">
        <v>63</v>
      </c>
      <c r="B67" s="52" t="s">
        <v>48</v>
      </c>
      <c r="C67" s="52" t="s">
        <v>49</v>
      </c>
      <c r="D67" s="52" t="s">
        <v>50</v>
      </c>
      <c r="E67" s="70">
        <v>31579</v>
      </c>
      <c r="F67" s="52" t="str">
        <f>"860616401428"</f>
        <v>860616401428</v>
      </c>
      <c r="G67" s="51" t="s">
        <v>15</v>
      </c>
      <c r="H67" s="52" t="s">
        <v>10</v>
      </c>
      <c r="I67" s="71" t="str">
        <f>"2009-05-04T00:00:00"</f>
        <v>2009-05-04T00:00:00</v>
      </c>
      <c r="J67" s="51" t="str">
        <f>"42"</f>
        <v>42</v>
      </c>
      <c r="K67" s="51">
        <v>1.1000000000000001</v>
      </c>
      <c r="L67" s="51" t="str">
        <f>"18"</f>
        <v>18</v>
      </c>
    </row>
    <row r="68" spans="1:12" ht="18.75" customHeight="1">
      <c r="A68" s="51">
        <v>64</v>
      </c>
      <c r="B68" s="52" t="s">
        <v>264</v>
      </c>
      <c r="C68" s="52" t="s">
        <v>265</v>
      </c>
      <c r="D68" s="52" t="s">
        <v>266</v>
      </c>
      <c r="E68" s="70">
        <v>31309</v>
      </c>
      <c r="F68" s="52" t="str">
        <f>"850919401969"</f>
        <v>850919401969</v>
      </c>
      <c r="G68" s="51" t="s">
        <v>15</v>
      </c>
      <c r="H68" s="52" t="s">
        <v>10</v>
      </c>
      <c r="I68" s="71" t="str">
        <f>"2018-09-08T00:00:00"</f>
        <v>2018-09-08T00:00:00</v>
      </c>
      <c r="J68" s="51" t="str">
        <f>"64"</f>
        <v>64</v>
      </c>
      <c r="K68" s="51">
        <v>1.2</v>
      </c>
      <c r="L68" s="51" t="str">
        <f>"7"</f>
        <v>7</v>
      </c>
    </row>
    <row r="69" spans="1:12" ht="18.75" customHeight="1">
      <c r="A69" s="51">
        <v>65</v>
      </c>
      <c r="B69" s="52" t="s">
        <v>219</v>
      </c>
      <c r="C69" s="52" t="s">
        <v>220</v>
      </c>
      <c r="D69" s="52" t="s">
        <v>221</v>
      </c>
      <c r="E69" s="70">
        <v>33460</v>
      </c>
      <c r="F69" s="52" t="str">
        <f>"910810300806"</f>
        <v>910810300806</v>
      </c>
      <c r="G69" s="51" t="s">
        <v>9</v>
      </c>
      <c r="H69" s="52" t="s">
        <v>10</v>
      </c>
      <c r="I69" s="71" t="str">
        <f>"2014-01-15T00:00:00"</f>
        <v>2014-01-15T00:00:00</v>
      </c>
      <c r="J69" s="51" t="str">
        <f>"61"</f>
        <v>61</v>
      </c>
      <c r="K69" s="51">
        <v>0.5</v>
      </c>
      <c r="L69" s="51" t="str">
        <f>"10"</f>
        <v>10</v>
      </c>
    </row>
    <row r="70" spans="1:12" ht="18.75" customHeight="1">
      <c r="A70" s="51">
        <v>66</v>
      </c>
      <c r="B70" s="52" t="s">
        <v>100</v>
      </c>
      <c r="C70" s="52" t="s">
        <v>101</v>
      </c>
      <c r="D70" s="52" t="s">
        <v>102</v>
      </c>
      <c r="E70" s="70">
        <v>33302</v>
      </c>
      <c r="F70" s="52" t="str">
        <f>"910305401220"</f>
        <v>910305401220</v>
      </c>
      <c r="G70" s="51" t="s">
        <v>15</v>
      </c>
      <c r="H70" s="52" t="s">
        <v>10</v>
      </c>
      <c r="I70" s="71" t="str">
        <f>"2014-09-06T00:00:00"</f>
        <v>2014-09-06T00:00:00</v>
      </c>
      <c r="J70" s="51" t="str">
        <f>"14"</f>
        <v>14</v>
      </c>
      <c r="K70" s="51">
        <v>1</v>
      </c>
      <c r="L70" s="51" t="str">
        <f>"10"</f>
        <v>10</v>
      </c>
    </row>
    <row r="71" spans="1:12" ht="18.75" customHeight="1">
      <c r="A71" s="51">
        <v>67</v>
      </c>
      <c r="B71" s="52" t="s">
        <v>19</v>
      </c>
      <c r="C71" s="52" t="s">
        <v>20</v>
      </c>
      <c r="D71" s="52" t="s">
        <v>21</v>
      </c>
      <c r="E71" s="70">
        <v>25767</v>
      </c>
      <c r="F71" s="52" t="str">
        <f>"700718401689"</f>
        <v>700718401689</v>
      </c>
      <c r="G71" s="51" t="s">
        <v>15</v>
      </c>
      <c r="H71" s="52" t="s">
        <v>10</v>
      </c>
      <c r="I71" s="71" t="str">
        <f>"2002-08-31T00:00:00"</f>
        <v>2002-08-31T00:00:00</v>
      </c>
      <c r="J71" s="51" t="str">
        <f>"989"</f>
        <v>989</v>
      </c>
      <c r="K71" s="51">
        <v>1.2</v>
      </c>
      <c r="L71" s="51" t="str">
        <f>"21"</f>
        <v>21</v>
      </c>
    </row>
    <row r="72" spans="1:12" s="76" customFormat="1" ht="18.75" customHeight="1">
      <c r="A72" s="72">
        <v>68</v>
      </c>
      <c r="B72" s="73" t="s">
        <v>281</v>
      </c>
      <c r="C72" s="73" t="s">
        <v>282</v>
      </c>
      <c r="D72" s="73" t="s">
        <v>283</v>
      </c>
      <c r="E72" s="74">
        <v>27372</v>
      </c>
      <c r="F72" s="73" t="str">
        <f>"741209402312"</f>
        <v>741209402312</v>
      </c>
      <c r="G72" s="72" t="s">
        <v>15</v>
      </c>
      <c r="H72" s="73" t="s">
        <v>29</v>
      </c>
      <c r="I72" s="75" t="str">
        <f>"1993-12-10T00:00:00"</f>
        <v>1993-12-10T00:00:00</v>
      </c>
      <c r="J72" s="72" t="str">
        <f>"119"</f>
        <v>119</v>
      </c>
      <c r="K72" s="72">
        <v>1.2</v>
      </c>
      <c r="L72" s="72" t="str">
        <f>"30"</f>
        <v>30</v>
      </c>
    </row>
    <row r="73" spans="1:12" ht="18.75" customHeight="1">
      <c r="A73" s="51">
        <v>69</v>
      </c>
      <c r="B73" s="52" t="s">
        <v>177</v>
      </c>
      <c r="C73" s="52" t="s">
        <v>178</v>
      </c>
      <c r="D73" s="52" t="s">
        <v>179</v>
      </c>
      <c r="E73" s="70">
        <v>30765</v>
      </c>
      <c r="F73" s="52" t="str">
        <f>"840324302439"</f>
        <v>840324302439</v>
      </c>
      <c r="G73" s="51" t="s">
        <v>9</v>
      </c>
      <c r="H73" s="52" t="s">
        <v>180</v>
      </c>
      <c r="I73" s="71" t="str">
        <f>"2008-08-28T00:00:00"</f>
        <v>2008-08-28T00:00:00</v>
      </c>
      <c r="J73" s="51" t="str">
        <f>"87"</f>
        <v>87</v>
      </c>
      <c r="K73" s="51">
        <v>1.1000000000000001</v>
      </c>
      <c r="L73" s="51" t="str">
        <f>"16"</f>
        <v>16</v>
      </c>
    </row>
    <row r="74" spans="1:12" s="76" customFormat="1" ht="18.75" customHeight="1">
      <c r="A74" s="72">
        <v>70</v>
      </c>
      <c r="B74" s="73" t="s">
        <v>386</v>
      </c>
      <c r="C74" s="73" t="s">
        <v>387</v>
      </c>
      <c r="D74" s="73" t="s">
        <v>388</v>
      </c>
      <c r="E74" s="74">
        <v>31640</v>
      </c>
      <c r="F74" s="73" t="str">
        <f>"860816402869"</f>
        <v>860816402869</v>
      </c>
      <c r="G74" s="72" t="s">
        <v>15</v>
      </c>
      <c r="H74" s="73" t="s">
        <v>29</v>
      </c>
      <c r="I74" s="75" t="str">
        <f>"2019-04-25T00:00:00"</f>
        <v>2019-04-25T00:00:00</v>
      </c>
      <c r="J74" s="72" t="str">
        <f>"11"</f>
        <v>11</v>
      </c>
      <c r="K74" s="72">
        <v>1</v>
      </c>
      <c r="L74" s="72" t="str">
        <f>"6"</f>
        <v>6</v>
      </c>
    </row>
    <row r="75" spans="1:12" s="76" customFormat="1" ht="18.75" customHeight="1">
      <c r="A75" s="72">
        <v>71</v>
      </c>
      <c r="B75" s="73" t="s">
        <v>26</v>
      </c>
      <c r="C75" s="73" t="s">
        <v>27</v>
      </c>
      <c r="D75" s="73" t="s">
        <v>28</v>
      </c>
      <c r="E75" s="74">
        <v>27607</v>
      </c>
      <c r="F75" s="73" t="str">
        <f>"750801403318"</f>
        <v>750801403318</v>
      </c>
      <c r="G75" s="72" t="s">
        <v>15</v>
      </c>
      <c r="H75" s="73" t="s">
        <v>29</v>
      </c>
      <c r="I75" s="75" t="str">
        <f>"2009-02-03T00:00:00"</f>
        <v>2009-02-03T00:00:00</v>
      </c>
      <c r="J75" s="72" t="str">
        <f>"57"</f>
        <v>57</v>
      </c>
      <c r="K75" s="72">
        <v>1</v>
      </c>
      <c r="L75" s="72" t="str">
        <f>"14"</f>
        <v>14</v>
      </c>
    </row>
    <row r="76" spans="1:12" s="76" customFormat="1" ht="18.75" customHeight="1">
      <c r="A76" s="72">
        <v>72</v>
      </c>
      <c r="B76" s="73" t="s">
        <v>26</v>
      </c>
      <c r="C76" s="73" t="s">
        <v>369</v>
      </c>
      <c r="D76" s="73" t="s">
        <v>370</v>
      </c>
      <c r="E76" s="74">
        <v>26905</v>
      </c>
      <c r="F76" s="73" t="str">
        <f>"730829402646"</f>
        <v>730829402646</v>
      </c>
      <c r="G76" s="72" t="s">
        <v>15</v>
      </c>
      <c r="H76" s="73" t="s">
        <v>29</v>
      </c>
      <c r="I76" s="75" t="str">
        <f>"2017-11-16T00:00:00"</f>
        <v>2017-11-16T00:00:00</v>
      </c>
      <c r="J76" s="72" t="str">
        <f>"57"</f>
        <v>57</v>
      </c>
      <c r="K76" s="72">
        <v>1</v>
      </c>
      <c r="L76" s="72" t="str">
        <f>"5"</f>
        <v>5</v>
      </c>
    </row>
    <row r="77" spans="1:12" s="76" customFormat="1" ht="18.75" customHeight="1">
      <c r="A77" s="72">
        <v>73</v>
      </c>
      <c r="B77" s="73" t="s">
        <v>228</v>
      </c>
      <c r="C77" s="73" t="s">
        <v>229</v>
      </c>
      <c r="D77" s="73" t="s">
        <v>230</v>
      </c>
      <c r="E77" s="74">
        <v>31514</v>
      </c>
      <c r="F77" s="73" t="str">
        <f>"860412402536"</f>
        <v>860412402536</v>
      </c>
      <c r="G77" s="72" t="s">
        <v>15</v>
      </c>
      <c r="H77" s="73" t="s">
        <v>29</v>
      </c>
      <c r="I77" s="75" t="str">
        <f>"2013-09-01T00:00:00"</f>
        <v>2013-09-01T00:00:00</v>
      </c>
      <c r="J77" s="72" t="str">
        <f>"13"</f>
        <v>13</v>
      </c>
      <c r="K77" s="72">
        <v>1</v>
      </c>
      <c r="L77" s="72" t="str">
        <f>"10"</f>
        <v>10</v>
      </c>
    </row>
    <row r="78" spans="1:12" ht="18.75" customHeight="1">
      <c r="A78" s="51">
        <v>74</v>
      </c>
      <c r="B78" s="52" t="s">
        <v>377</v>
      </c>
      <c r="C78" s="52" t="s">
        <v>378</v>
      </c>
      <c r="D78" s="52" t="s">
        <v>379</v>
      </c>
      <c r="E78" s="70">
        <v>29062</v>
      </c>
      <c r="F78" s="52" t="str">
        <f>"790726404148"</f>
        <v>790726404148</v>
      </c>
      <c r="G78" s="51" t="s">
        <v>15</v>
      </c>
      <c r="H78" s="52" t="s">
        <v>10</v>
      </c>
      <c r="I78" s="71" t="str">
        <f>"2021-11-19T00:00:00"</f>
        <v>2021-11-19T00:00:00</v>
      </c>
      <c r="J78" s="51" t="str">
        <f>"№42"</f>
        <v>№42</v>
      </c>
      <c r="K78" s="51">
        <v>0.5</v>
      </c>
      <c r="L78" s="51" t="str">
        <f>"4"</f>
        <v>4</v>
      </c>
    </row>
    <row r="79" spans="1:12" s="76" customFormat="1" ht="18.75" customHeight="1">
      <c r="A79" s="72">
        <v>75</v>
      </c>
      <c r="B79" s="73" t="s">
        <v>437</v>
      </c>
      <c r="C79" s="73" t="s">
        <v>438</v>
      </c>
      <c r="D79" s="73" t="s">
        <v>439</v>
      </c>
      <c r="E79" s="74">
        <v>34522</v>
      </c>
      <c r="F79" s="73" t="str">
        <f>"940707302045"</f>
        <v>940707302045</v>
      </c>
      <c r="G79" s="72" t="s">
        <v>9</v>
      </c>
      <c r="H79" s="73" t="s">
        <v>29</v>
      </c>
      <c r="I79" s="75" t="str">
        <f>"2023-09-20T00:00:00"</f>
        <v>2023-09-20T00:00:00</v>
      </c>
      <c r="J79" s="72" t="str">
        <f>"17"</f>
        <v>17</v>
      </c>
      <c r="K79" s="72">
        <v>0.7</v>
      </c>
      <c r="L79" s="72" t="str">
        <f>"0"</f>
        <v>0</v>
      </c>
    </row>
    <row r="80" spans="1:12" s="76" customFormat="1" ht="18.75" customHeight="1">
      <c r="A80" s="72">
        <v>76</v>
      </c>
      <c r="B80" s="73" t="s">
        <v>157</v>
      </c>
      <c r="C80" s="73" t="s">
        <v>158</v>
      </c>
      <c r="D80" s="73" t="s">
        <v>159</v>
      </c>
      <c r="E80" s="74">
        <v>31414</v>
      </c>
      <c r="F80" s="73" t="str">
        <f>"860102400732"</f>
        <v>860102400732</v>
      </c>
      <c r="G80" s="72" t="s">
        <v>15</v>
      </c>
      <c r="H80" s="73" t="s">
        <v>29</v>
      </c>
      <c r="I80" s="75" t="str">
        <f>"2010-02-01T00:00:00"</f>
        <v>2010-02-01T00:00:00</v>
      </c>
      <c r="J80" s="72" t="str">
        <f>"14"</f>
        <v>14</v>
      </c>
      <c r="K80" s="72">
        <v>1</v>
      </c>
      <c r="L80" s="72" t="str">
        <f>"17"</f>
        <v>17</v>
      </c>
    </row>
    <row r="81" spans="1:12" ht="18.75" customHeight="1">
      <c r="A81" s="51">
        <v>77</v>
      </c>
      <c r="B81" s="52" t="s">
        <v>12</v>
      </c>
      <c r="C81" s="52" t="s">
        <v>13</v>
      </c>
      <c r="D81" s="52" t="s">
        <v>14</v>
      </c>
      <c r="E81" s="70">
        <v>23538</v>
      </c>
      <c r="F81" s="52" t="str">
        <f>"640610402254"</f>
        <v>640610402254</v>
      </c>
      <c r="G81" s="51" t="s">
        <v>15</v>
      </c>
      <c r="H81" s="52" t="s">
        <v>10</v>
      </c>
      <c r="I81" s="71" t="str">
        <f>"2006-11-27T00:00:00"</f>
        <v>2006-11-27T00:00:00</v>
      </c>
      <c r="J81" s="51" t="str">
        <f>"129"</f>
        <v>129</v>
      </c>
      <c r="K81" s="51">
        <v>1</v>
      </c>
      <c r="L81" s="51" t="str">
        <f>"15"</f>
        <v>15</v>
      </c>
    </row>
    <row r="82" spans="1:12" ht="18.75" customHeight="1">
      <c r="A82" s="51">
        <v>78</v>
      </c>
      <c r="B82" s="52" t="s">
        <v>480</v>
      </c>
      <c r="C82" s="52" t="s">
        <v>481</v>
      </c>
      <c r="D82" s="52" t="s">
        <v>482</v>
      </c>
      <c r="E82" s="70">
        <v>29886</v>
      </c>
      <c r="F82" s="52" t="str">
        <f>"811027300712"</f>
        <v>811027300712</v>
      </c>
      <c r="G82" s="51" t="s">
        <v>9</v>
      </c>
      <c r="H82" s="52" t="s">
        <v>10</v>
      </c>
      <c r="I82" s="71" t="str">
        <f>"2023-10-03T00:00:00"</f>
        <v>2023-10-03T00:00:00</v>
      </c>
      <c r="J82" s="51" t="str">
        <f>"22"</f>
        <v>22</v>
      </c>
      <c r="K82" s="51">
        <v>1</v>
      </c>
      <c r="L82" s="51" t="str">
        <f>"5"</f>
        <v>5</v>
      </c>
    </row>
    <row r="83" spans="1:12" ht="18.75" customHeight="1">
      <c r="A83" s="51">
        <v>79</v>
      </c>
      <c r="B83" s="52" t="s">
        <v>471</v>
      </c>
      <c r="C83" s="52" t="s">
        <v>472</v>
      </c>
      <c r="D83" s="52" t="s">
        <v>473</v>
      </c>
      <c r="E83" s="70">
        <v>32450</v>
      </c>
      <c r="F83" s="52" t="str">
        <f>"881103302922"</f>
        <v>881103302922</v>
      </c>
      <c r="G83" s="51" t="s">
        <v>9</v>
      </c>
      <c r="H83" s="52" t="s">
        <v>10</v>
      </c>
      <c r="I83" s="71" t="str">
        <f>"2023-11-10T00:00:00"</f>
        <v>2023-11-10T00:00:00</v>
      </c>
      <c r="J83" s="51" t="str">
        <f>"23"</f>
        <v>23</v>
      </c>
      <c r="K83" s="51">
        <v>0.5</v>
      </c>
      <c r="L83" s="51" t="str">
        <f>"0"</f>
        <v>0</v>
      </c>
    </row>
    <row r="84" spans="1:12" s="76" customFormat="1" ht="18.75" customHeight="1">
      <c r="A84" s="72">
        <v>80</v>
      </c>
      <c r="B84" s="73" t="s">
        <v>291</v>
      </c>
      <c r="C84" s="73" t="s">
        <v>292</v>
      </c>
      <c r="D84" s="73" t="s">
        <v>293</v>
      </c>
      <c r="E84" s="74">
        <v>24745</v>
      </c>
      <c r="F84" s="73" t="str">
        <f>"670930302784"</f>
        <v>670930302784</v>
      </c>
      <c r="G84" s="72" t="s">
        <v>9</v>
      </c>
      <c r="H84" s="73" t="s">
        <v>29</v>
      </c>
      <c r="I84" s="75" t="str">
        <f>"2004-09-15T00:00:00"</f>
        <v>2004-09-15T00:00:00</v>
      </c>
      <c r="J84" s="72" t="str">
        <f>"54"</f>
        <v>54</v>
      </c>
      <c r="K84" s="72">
        <v>0.8</v>
      </c>
      <c r="L84" s="72" t="str">
        <f>"20"</f>
        <v>20</v>
      </c>
    </row>
    <row r="85" spans="1:12" ht="18.75" customHeight="1">
      <c r="A85" s="51">
        <v>81</v>
      </c>
      <c r="B85" s="52" t="s">
        <v>279</v>
      </c>
      <c r="C85" s="52" t="s">
        <v>280</v>
      </c>
      <c r="D85" s="52" t="s">
        <v>204</v>
      </c>
      <c r="E85" s="70">
        <v>24933</v>
      </c>
      <c r="F85" s="52" t="str">
        <f>"680405401829"</f>
        <v>680405401829</v>
      </c>
      <c r="G85" s="51" t="s">
        <v>15</v>
      </c>
      <c r="H85" s="52" t="s">
        <v>10</v>
      </c>
      <c r="I85" s="71" t="str">
        <f>"2001-01-08T00:00:00"</f>
        <v>2001-01-08T00:00:00</v>
      </c>
      <c r="J85" s="51" t="str">
        <f>"107"</f>
        <v>107</v>
      </c>
      <c r="K85" s="51">
        <v>1</v>
      </c>
      <c r="L85" s="51" t="str">
        <f>"55"</f>
        <v>55</v>
      </c>
    </row>
    <row r="86" spans="1:12" ht="18.75" customHeight="1">
      <c r="A86" s="51">
        <v>82</v>
      </c>
      <c r="B86" s="52" t="s">
        <v>342</v>
      </c>
      <c r="C86" s="52" t="s">
        <v>343</v>
      </c>
      <c r="D86" s="52" t="s">
        <v>344</v>
      </c>
      <c r="E86" s="70">
        <v>32083</v>
      </c>
      <c r="F86" s="52" t="str">
        <f>"871102402753"</f>
        <v>871102402753</v>
      </c>
      <c r="G86" s="51" t="s">
        <v>15</v>
      </c>
      <c r="H86" s="52" t="s">
        <v>10</v>
      </c>
      <c r="I86" s="71" t="str">
        <f>"2019-04-09T00:00:00"</f>
        <v>2019-04-09T00:00:00</v>
      </c>
      <c r="J86" s="51" t="str">
        <f>"94"</f>
        <v>94</v>
      </c>
      <c r="K86" s="51">
        <v>0.5</v>
      </c>
      <c r="L86" s="51" t="str">
        <f>"4"</f>
        <v>4</v>
      </c>
    </row>
    <row r="87" spans="1:12" ht="18.75" customHeight="1">
      <c r="A87" s="51">
        <v>83</v>
      </c>
      <c r="B87" s="52" t="s">
        <v>250</v>
      </c>
      <c r="C87" s="52" t="s">
        <v>251</v>
      </c>
      <c r="D87" s="52" t="s">
        <v>252</v>
      </c>
      <c r="E87" s="70">
        <v>26908</v>
      </c>
      <c r="F87" s="52" t="str">
        <f>"730901302026"</f>
        <v>730901302026</v>
      </c>
      <c r="G87" s="51" t="s">
        <v>9</v>
      </c>
      <c r="H87" s="52" t="s">
        <v>10</v>
      </c>
      <c r="I87" s="71" t="str">
        <f>"2002-08-31T00:00:00"</f>
        <v>2002-08-31T00:00:00</v>
      </c>
      <c r="J87" s="51" t="str">
        <f>"210"</f>
        <v>210</v>
      </c>
      <c r="K87" s="51">
        <v>1</v>
      </c>
      <c r="L87" s="51" t="str">
        <f>"22"</f>
        <v>22</v>
      </c>
    </row>
    <row r="88" spans="1:12" ht="18.75" customHeight="1">
      <c r="A88" s="51">
        <v>84</v>
      </c>
      <c r="B88" s="52" t="s">
        <v>425</v>
      </c>
      <c r="C88" s="52" t="s">
        <v>426</v>
      </c>
      <c r="D88" s="52" t="s">
        <v>427</v>
      </c>
      <c r="E88" s="70">
        <v>36227</v>
      </c>
      <c r="F88" s="52" t="str">
        <f>"990308402140"</f>
        <v>990308402140</v>
      </c>
      <c r="G88" s="51" t="s">
        <v>15</v>
      </c>
      <c r="H88" s="52" t="s">
        <v>10</v>
      </c>
      <c r="I88" s="71" t="str">
        <f>"2021-10-01T00:00:00"</f>
        <v>2021-10-01T00:00:00</v>
      </c>
      <c r="J88" s="51" t="str">
        <f>"31"</f>
        <v>31</v>
      </c>
      <c r="K88" s="51">
        <v>0.8</v>
      </c>
      <c r="L88" s="51" t="str">
        <f>"3"</f>
        <v>3</v>
      </c>
    </row>
    <row r="89" spans="1:12" ht="18.75" customHeight="1">
      <c r="A89" s="51">
        <v>85</v>
      </c>
      <c r="B89" s="52" t="s">
        <v>483</v>
      </c>
      <c r="C89" s="52" t="s">
        <v>484</v>
      </c>
      <c r="D89" s="52" t="s">
        <v>296</v>
      </c>
      <c r="E89" s="70">
        <v>28652</v>
      </c>
      <c r="F89" s="52" t="str">
        <f>"780611302148"</f>
        <v>780611302148</v>
      </c>
      <c r="G89" s="51" t="s">
        <v>9</v>
      </c>
      <c r="H89" s="52" t="s">
        <v>10</v>
      </c>
      <c r="I89" s="71" t="str">
        <f>"2024-04-12T00:00:00"</f>
        <v>2024-04-12T00:00:00</v>
      </c>
      <c r="J89" s="51" t="str">
        <f>"8"</f>
        <v>8</v>
      </c>
      <c r="K89" s="51">
        <v>1</v>
      </c>
      <c r="L89" s="51" t="str">
        <f>"4"</f>
        <v>4</v>
      </c>
    </row>
    <row r="90" spans="1:12" ht="18.75" customHeight="1">
      <c r="A90" s="51">
        <v>86</v>
      </c>
      <c r="B90" s="52" t="s">
        <v>69</v>
      </c>
      <c r="C90" s="52" t="s">
        <v>42</v>
      </c>
      <c r="D90" s="52" t="s">
        <v>70</v>
      </c>
      <c r="E90" s="70">
        <v>29437</v>
      </c>
      <c r="F90" s="52" t="str">
        <f>"800804402467"</f>
        <v>800804402467</v>
      </c>
      <c r="G90" s="51" t="s">
        <v>15</v>
      </c>
      <c r="H90" s="52" t="s">
        <v>10</v>
      </c>
      <c r="I90" s="71" t="str">
        <f>"2010-04-07T00:00:00"</f>
        <v>2010-04-07T00:00:00</v>
      </c>
      <c r="J90" s="51" t="str">
        <f>"33"</f>
        <v>33</v>
      </c>
      <c r="K90" s="51">
        <v>1</v>
      </c>
      <c r="L90" s="51" t="str">
        <f>"13"</f>
        <v>13</v>
      </c>
    </row>
    <row r="91" spans="1:12" ht="18.75" customHeight="1">
      <c r="A91" s="51">
        <v>87</v>
      </c>
      <c r="B91" s="52" t="s">
        <v>253</v>
      </c>
      <c r="C91" s="52" t="s">
        <v>254</v>
      </c>
      <c r="D91" s="52" t="s">
        <v>255</v>
      </c>
      <c r="E91" s="70">
        <v>25385</v>
      </c>
      <c r="F91" s="52" t="str">
        <f>"690701400376"</f>
        <v>690701400376</v>
      </c>
      <c r="G91" s="51" t="s">
        <v>15</v>
      </c>
      <c r="H91" s="52" t="s">
        <v>10</v>
      </c>
      <c r="I91" s="71" t="str">
        <f>"2003-09-10T00:00:00"</f>
        <v>2003-09-10T00:00:00</v>
      </c>
      <c r="J91" s="51" t="str">
        <f>"19"</f>
        <v>19</v>
      </c>
      <c r="K91" s="51">
        <v>1</v>
      </c>
      <c r="L91" s="51" t="str">
        <f>"32"</f>
        <v>32</v>
      </c>
    </row>
    <row r="92" spans="1:12" ht="18.75" customHeight="1">
      <c r="A92" s="51">
        <v>88</v>
      </c>
      <c r="B92" s="52" t="s">
        <v>314</v>
      </c>
      <c r="C92" s="52" t="s">
        <v>315</v>
      </c>
      <c r="D92" s="52" t="s">
        <v>316</v>
      </c>
      <c r="E92" s="70">
        <v>33338</v>
      </c>
      <c r="F92" s="52" t="str">
        <f>"910410401985"</f>
        <v>910410401985</v>
      </c>
      <c r="G92" s="51" t="s">
        <v>15</v>
      </c>
      <c r="H92" s="52" t="s">
        <v>10</v>
      </c>
      <c r="I92" s="71" t="str">
        <f>"2018-10-08T00:00:00"</f>
        <v>2018-10-08T00:00:00</v>
      </c>
      <c r="J92" s="51" t="str">
        <f>"74"</f>
        <v>74</v>
      </c>
      <c r="K92" s="51">
        <v>0.5</v>
      </c>
      <c r="L92" s="51" t="str">
        <f>"6"</f>
        <v>6</v>
      </c>
    </row>
    <row r="93" spans="1:12" ht="18.75" customHeight="1">
      <c r="A93" s="51">
        <v>89</v>
      </c>
      <c r="B93" s="52" t="s">
        <v>402</v>
      </c>
      <c r="C93" s="52" t="s">
        <v>403</v>
      </c>
      <c r="D93" s="52" t="s">
        <v>404</v>
      </c>
      <c r="E93" s="70">
        <v>34814</v>
      </c>
      <c r="F93" s="52" t="str">
        <f>"950425401200"</f>
        <v>950425401200</v>
      </c>
      <c r="G93" s="51" t="s">
        <v>15</v>
      </c>
      <c r="H93" s="52" t="s">
        <v>10</v>
      </c>
      <c r="I93" s="71" t="str">
        <f>"2017-01-23T00:00:00"</f>
        <v>2017-01-23T00:00:00</v>
      </c>
      <c r="J93" s="51" t="str">
        <f>"70"</f>
        <v>70</v>
      </c>
      <c r="K93" s="51">
        <v>0.8</v>
      </c>
      <c r="L93" s="51" t="str">
        <f>"9"</f>
        <v>9</v>
      </c>
    </row>
    <row r="94" spans="1:12" ht="18.75" customHeight="1">
      <c r="A94" s="51">
        <v>90</v>
      </c>
      <c r="B94" s="52" t="s">
        <v>349</v>
      </c>
      <c r="C94" s="52" t="s">
        <v>74</v>
      </c>
      <c r="D94" s="52" t="s">
        <v>350</v>
      </c>
      <c r="E94" s="70">
        <v>34497</v>
      </c>
      <c r="F94" s="52" t="str">
        <f>"940612401572"</f>
        <v>940612401572</v>
      </c>
      <c r="G94" s="51" t="s">
        <v>15</v>
      </c>
      <c r="H94" s="52" t="s">
        <v>10</v>
      </c>
      <c r="I94" s="71" t="str">
        <f>"2018-09-03T00:00:00"</f>
        <v>2018-09-03T00:00:00</v>
      </c>
      <c r="J94" s="51" t="str">
        <f>"73"</f>
        <v>73</v>
      </c>
      <c r="K94" s="51">
        <v>1.2</v>
      </c>
      <c r="L94" s="51" t="str">
        <f>"5"</f>
        <v>5</v>
      </c>
    </row>
    <row r="95" spans="1:12" s="76" customFormat="1" ht="18.75" customHeight="1">
      <c r="A95" s="72">
        <v>91</v>
      </c>
      <c r="B95" s="73" t="s">
        <v>371</v>
      </c>
      <c r="C95" s="73" t="s">
        <v>372</v>
      </c>
      <c r="D95" s="73" t="s">
        <v>373</v>
      </c>
      <c r="E95" s="74">
        <v>29778</v>
      </c>
      <c r="F95" s="73" t="str">
        <f>"810711402691"</f>
        <v>810711402691</v>
      </c>
      <c r="G95" s="72" t="s">
        <v>15</v>
      </c>
      <c r="H95" s="73" t="s">
        <v>29</v>
      </c>
      <c r="I95" s="75" t="str">
        <f>"2001-01-08T00:00:00"</f>
        <v>2001-01-08T00:00:00</v>
      </c>
      <c r="J95" s="72" t="str">
        <f>"108"</f>
        <v>108</v>
      </c>
      <c r="K95" s="72">
        <v>1</v>
      </c>
      <c r="L95" s="72" t="str">
        <f>"24"</f>
        <v>24</v>
      </c>
    </row>
    <row r="96" spans="1:12" ht="18.75" customHeight="1">
      <c r="A96" s="51">
        <v>92</v>
      </c>
      <c r="B96" s="52" t="s">
        <v>210</v>
      </c>
      <c r="C96" s="52" t="s">
        <v>211</v>
      </c>
      <c r="D96" s="52" t="s">
        <v>212</v>
      </c>
      <c r="E96" s="70">
        <v>28123</v>
      </c>
      <c r="F96" s="52" t="str">
        <f>"761229401634"</f>
        <v>761229401634</v>
      </c>
      <c r="G96" s="51" t="s">
        <v>15</v>
      </c>
      <c r="H96" s="52" t="s">
        <v>10</v>
      </c>
      <c r="I96" s="71" t="str">
        <f>"2001-09-16T00:00:00"</f>
        <v>2001-09-16T00:00:00</v>
      </c>
      <c r="J96" s="51" t="str">
        <f>"19"</f>
        <v>19</v>
      </c>
      <c r="K96" s="51">
        <v>1.2</v>
      </c>
      <c r="L96" s="51" t="str">
        <f>"27"</f>
        <v>27</v>
      </c>
    </row>
    <row r="97" spans="1:12" ht="18.75" customHeight="1">
      <c r="A97" s="51">
        <v>93</v>
      </c>
      <c r="B97" s="52" t="s">
        <v>428</v>
      </c>
      <c r="C97" s="52" t="s">
        <v>429</v>
      </c>
      <c r="D97" s="52" t="s">
        <v>430</v>
      </c>
      <c r="E97" s="70">
        <v>35041</v>
      </c>
      <c r="F97" s="52" t="str">
        <f>"951208400671"</f>
        <v>951208400671</v>
      </c>
      <c r="G97" s="51" t="s">
        <v>15</v>
      </c>
      <c r="H97" s="52" t="s">
        <v>10</v>
      </c>
      <c r="I97" s="71" t="str">
        <f>"2018-03-02T00:00:00"</f>
        <v>2018-03-02T00:00:00</v>
      </c>
      <c r="J97" s="51" t="str">
        <f>"71"</f>
        <v>71</v>
      </c>
      <c r="K97" s="51">
        <v>0</v>
      </c>
      <c r="L97" s="51" t="str">
        <f>"6"</f>
        <v>6</v>
      </c>
    </row>
    <row r="98" spans="1:12" ht="18.75" customHeight="1">
      <c r="A98" s="51">
        <v>94</v>
      </c>
      <c r="B98" s="52" t="s">
        <v>391</v>
      </c>
      <c r="C98" s="52" t="s">
        <v>392</v>
      </c>
      <c r="D98" s="52" t="s">
        <v>393</v>
      </c>
      <c r="E98" s="70">
        <v>24188</v>
      </c>
      <c r="F98" s="52" t="str">
        <f>"660322401735"</f>
        <v>660322401735</v>
      </c>
      <c r="G98" s="51" t="s">
        <v>15</v>
      </c>
      <c r="H98" s="52" t="s">
        <v>10</v>
      </c>
      <c r="I98" s="71" t="str">
        <f>"2017-11-20T00:00:00"</f>
        <v>2017-11-20T00:00:00</v>
      </c>
      <c r="J98" s="51" t="str">
        <f>"62"</f>
        <v>62</v>
      </c>
      <c r="K98" s="51">
        <v>1</v>
      </c>
      <c r="L98" s="51" t="str">
        <f>"5"</f>
        <v>5</v>
      </c>
    </row>
    <row r="99" spans="1:12" s="76" customFormat="1" ht="18.75" customHeight="1">
      <c r="A99" s="72">
        <v>95</v>
      </c>
      <c r="B99" s="73" t="s">
        <v>465</v>
      </c>
      <c r="C99" s="73" t="s">
        <v>466</v>
      </c>
      <c r="D99" s="73" t="s">
        <v>467</v>
      </c>
      <c r="E99" s="74">
        <v>35376</v>
      </c>
      <c r="F99" s="73" t="str">
        <f>"961107401880"</f>
        <v>961107401880</v>
      </c>
      <c r="G99" s="72" t="s">
        <v>15</v>
      </c>
      <c r="H99" s="73" t="s">
        <v>29</v>
      </c>
      <c r="I99" s="75" t="str">
        <f>"2023-09-11T00:00:00"</f>
        <v>2023-09-11T00:00:00</v>
      </c>
      <c r="J99" s="72" t="str">
        <f>"16"</f>
        <v>16</v>
      </c>
      <c r="K99" s="72">
        <v>1</v>
      </c>
      <c r="L99" s="72" t="str">
        <f>"0"</f>
        <v>0</v>
      </c>
    </row>
    <row r="100" spans="1:12" ht="18.75" customHeight="1">
      <c r="A100" s="51">
        <v>96</v>
      </c>
      <c r="B100" s="52" t="s">
        <v>400</v>
      </c>
      <c r="C100" s="52" t="s">
        <v>401</v>
      </c>
      <c r="D100" s="52" t="s">
        <v>32</v>
      </c>
      <c r="E100" s="70">
        <v>27516</v>
      </c>
      <c r="F100" s="52" t="str">
        <f>"750502401396"</f>
        <v>750502401396</v>
      </c>
      <c r="G100" s="51" t="s">
        <v>15</v>
      </c>
      <c r="H100" s="52" t="s">
        <v>10</v>
      </c>
      <c r="I100" s="71" t="str">
        <f>"2017-11-17T00:00:00"</f>
        <v>2017-11-17T00:00:00</v>
      </c>
      <c r="J100" s="51" t="str">
        <f>"59"</f>
        <v>59</v>
      </c>
      <c r="K100" s="51">
        <v>1</v>
      </c>
      <c r="L100" s="51" t="str">
        <f>"5"</f>
        <v>5</v>
      </c>
    </row>
    <row r="101" spans="1:12" ht="18.75" customHeight="1">
      <c r="A101" s="51">
        <v>97</v>
      </c>
      <c r="B101" s="52" t="s">
        <v>306</v>
      </c>
      <c r="C101" s="52" t="s">
        <v>152</v>
      </c>
      <c r="D101" s="52" t="s">
        <v>307</v>
      </c>
      <c r="E101" s="70">
        <v>26070</v>
      </c>
      <c r="F101" s="52" t="str">
        <f>"710517450597"</f>
        <v>710517450597</v>
      </c>
      <c r="G101" s="51" t="s">
        <v>15</v>
      </c>
      <c r="H101" s="52" t="s">
        <v>10</v>
      </c>
      <c r="I101" s="71" t="str">
        <f>"2012-12-20T00:00:00"</f>
        <v>2012-12-20T00:00:00</v>
      </c>
      <c r="J101" s="51" t="str">
        <f>"31"</f>
        <v>31</v>
      </c>
      <c r="K101" s="51">
        <v>1.2</v>
      </c>
      <c r="L101" s="51" t="str">
        <f>"12"</f>
        <v>12</v>
      </c>
    </row>
    <row r="102" spans="1:12" ht="18.75" customHeight="1">
      <c r="A102" s="51">
        <v>98</v>
      </c>
      <c r="B102" s="52" t="s">
        <v>299</v>
      </c>
      <c r="C102" s="52" t="s">
        <v>300</v>
      </c>
      <c r="D102" s="52"/>
      <c r="E102" s="70">
        <v>24856</v>
      </c>
      <c r="F102" s="52" t="str">
        <f>"680119401884"</f>
        <v>680119401884</v>
      </c>
      <c r="G102" s="51" t="s">
        <v>15</v>
      </c>
      <c r="H102" s="52" t="s">
        <v>10</v>
      </c>
      <c r="I102" s="71" t="str">
        <f>"2004-08-20T00:00:00"</f>
        <v>2004-08-20T00:00:00</v>
      </c>
      <c r="J102" s="51" t="str">
        <f>"49"</f>
        <v>49</v>
      </c>
      <c r="K102" s="51">
        <v>1.5</v>
      </c>
      <c r="L102" s="51" t="str">
        <f>"34"</f>
        <v>34</v>
      </c>
    </row>
    <row r="103" spans="1:12" ht="18.75" customHeight="1">
      <c r="A103" s="51">
        <v>99</v>
      </c>
      <c r="B103" s="52" t="s">
        <v>431</v>
      </c>
      <c r="C103" s="52" t="s">
        <v>432</v>
      </c>
      <c r="D103" s="52" t="s">
        <v>433</v>
      </c>
      <c r="E103" s="70">
        <v>34281</v>
      </c>
      <c r="F103" s="52" t="str">
        <f>"931108401533"</f>
        <v>931108401533</v>
      </c>
      <c r="G103" s="51" t="s">
        <v>15</v>
      </c>
      <c r="H103" s="52" t="s">
        <v>10</v>
      </c>
      <c r="I103" s="71" t="str">
        <f>"2021-11-01T00:00:00"</f>
        <v>2021-11-01T00:00:00</v>
      </c>
      <c r="J103" s="51" t="str">
        <f>"40"</f>
        <v>40</v>
      </c>
      <c r="K103" s="51">
        <v>1.1000000000000001</v>
      </c>
      <c r="L103" s="51" t="str">
        <f>"3"</f>
        <v>3</v>
      </c>
    </row>
    <row r="104" spans="1:12" ht="18.75" customHeight="1">
      <c r="A104" s="51">
        <v>100</v>
      </c>
      <c r="B104" s="52" t="s">
        <v>216</v>
      </c>
      <c r="C104" s="52" t="s">
        <v>217</v>
      </c>
      <c r="D104" s="52" t="s">
        <v>218</v>
      </c>
      <c r="E104" s="70">
        <v>28312</v>
      </c>
      <c r="F104" s="52" t="str">
        <f>"770706400658"</f>
        <v>770706400658</v>
      </c>
      <c r="G104" s="51" t="s">
        <v>15</v>
      </c>
      <c r="H104" s="52" t="s">
        <v>10</v>
      </c>
      <c r="I104" s="71" t="str">
        <f>"2000-09-01T00:00:00"</f>
        <v>2000-09-01T00:00:00</v>
      </c>
      <c r="J104" s="51" t="str">
        <f>"12"</f>
        <v>12</v>
      </c>
      <c r="K104" s="51">
        <v>1</v>
      </c>
      <c r="L104" s="51" t="str">
        <f>"24"</f>
        <v>24</v>
      </c>
    </row>
    <row r="105" spans="1:12" ht="18.75" customHeight="1">
      <c r="A105" s="51">
        <v>101</v>
      </c>
      <c r="B105" s="52" t="s">
        <v>273</v>
      </c>
      <c r="C105" s="52" t="s">
        <v>274</v>
      </c>
      <c r="D105" s="52" t="s">
        <v>275</v>
      </c>
      <c r="E105" s="70">
        <v>23805</v>
      </c>
      <c r="F105" s="52" t="str">
        <f>"650304402317"</f>
        <v>650304402317</v>
      </c>
      <c r="G105" s="51" t="s">
        <v>15</v>
      </c>
      <c r="H105" s="52" t="s">
        <v>10</v>
      </c>
      <c r="I105" s="71" t="str">
        <f>"1992-09-01T00:00:00"</f>
        <v>1992-09-01T00:00:00</v>
      </c>
      <c r="J105" s="51" t="str">
        <f>"19"</f>
        <v>19</v>
      </c>
      <c r="K105" s="51">
        <v>1.5</v>
      </c>
      <c r="L105" s="51" t="str">
        <f>"32"</f>
        <v>32</v>
      </c>
    </row>
    <row r="106" spans="1:12" s="76" customFormat="1" ht="18.75" customHeight="1">
      <c r="A106" s="72">
        <v>102</v>
      </c>
      <c r="B106" s="73" t="s">
        <v>383</v>
      </c>
      <c r="C106" s="73" t="s">
        <v>384</v>
      </c>
      <c r="D106" s="73" t="s">
        <v>385</v>
      </c>
      <c r="E106" s="74">
        <v>31674</v>
      </c>
      <c r="F106" s="73" t="str">
        <f>"860919300699"</f>
        <v>860919300699</v>
      </c>
      <c r="G106" s="72" t="s">
        <v>9</v>
      </c>
      <c r="H106" s="73" t="s">
        <v>29</v>
      </c>
      <c r="I106" s="75" t="str">
        <f>"2014-10-10T00:00:00"</f>
        <v>2014-10-10T00:00:00</v>
      </c>
      <c r="J106" s="72" t="str">
        <f>"18"</f>
        <v>18</v>
      </c>
      <c r="K106" s="72">
        <v>0.6</v>
      </c>
      <c r="L106" s="72" t="str">
        <f>"10"</f>
        <v>10</v>
      </c>
    </row>
    <row r="107" spans="1:12" ht="18.75" customHeight="1">
      <c r="A107" s="51">
        <v>103</v>
      </c>
      <c r="B107" s="52" t="s">
        <v>151</v>
      </c>
      <c r="C107" s="52" t="s">
        <v>152</v>
      </c>
      <c r="D107" s="52" t="s">
        <v>153</v>
      </c>
      <c r="E107" s="70">
        <v>29008</v>
      </c>
      <c r="F107" s="52" t="str">
        <f>"790602401063"</f>
        <v>790602401063</v>
      </c>
      <c r="G107" s="51" t="s">
        <v>15</v>
      </c>
      <c r="H107" s="52" t="s">
        <v>10</v>
      </c>
      <c r="I107" s="71" t="str">
        <f>"2001-09-12T00:00:00"</f>
        <v>2001-09-12T00:00:00</v>
      </c>
      <c r="J107" s="51" t="str">
        <f>"20"</f>
        <v>20</v>
      </c>
      <c r="K107" s="51">
        <v>1</v>
      </c>
      <c r="L107" s="51" t="str">
        <f>"22"</f>
        <v>22</v>
      </c>
    </row>
    <row r="108" spans="1:12" ht="18.75" customHeight="1">
      <c r="A108" s="51">
        <v>104</v>
      </c>
      <c r="B108" s="52" t="s">
        <v>456</v>
      </c>
      <c r="C108" s="52" t="s">
        <v>457</v>
      </c>
      <c r="D108" s="52" t="s">
        <v>458</v>
      </c>
      <c r="E108" s="70">
        <v>27822</v>
      </c>
      <c r="F108" s="52" t="str">
        <f>"760303403095"</f>
        <v>760303403095</v>
      </c>
      <c r="G108" s="51" t="s">
        <v>15</v>
      </c>
      <c r="H108" s="52" t="s">
        <v>10</v>
      </c>
      <c r="I108" s="71" t="str">
        <f>"2019-11-01T00:00:00"</f>
        <v>2019-11-01T00:00:00</v>
      </c>
      <c r="J108" s="51" t="str">
        <f>"67"</f>
        <v>67</v>
      </c>
      <c r="K108" s="51">
        <v>1</v>
      </c>
      <c r="L108" s="51" t="str">
        <f>"7"</f>
        <v>7</v>
      </c>
    </row>
    <row r="109" spans="1:12" ht="18.75" customHeight="1">
      <c r="A109" s="51">
        <v>105</v>
      </c>
      <c r="B109" s="52" t="s">
        <v>233</v>
      </c>
      <c r="C109" s="52" t="s">
        <v>56</v>
      </c>
      <c r="D109" s="52" t="s">
        <v>234</v>
      </c>
      <c r="E109" s="70">
        <v>27951</v>
      </c>
      <c r="F109" s="52" t="str">
        <f>"760710401656"</f>
        <v>760710401656</v>
      </c>
      <c r="G109" s="51" t="s">
        <v>15</v>
      </c>
      <c r="H109" s="52" t="s">
        <v>10</v>
      </c>
      <c r="I109" s="71" t="str">
        <f>"2014-09-04T00:00:00"</f>
        <v>2014-09-04T00:00:00</v>
      </c>
      <c r="J109" s="51" t="str">
        <f>"298"</f>
        <v>298</v>
      </c>
      <c r="K109" s="51">
        <v>1.4</v>
      </c>
      <c r="L109" s="51" t="str">
        <f>"10"</f>
        <v>10</v>
      </c>
    </row>
    <row r="110" spans="1:12" ht="18.75" customHeight="1">
      <c r="A110" s="51">
        <v>106</v>
      </c>
      <c r="B110" s="52" t="s">
        <v>233</v>
      </c>
      <c r="C110" s="52" t="s">
        <v>77</v>
      </c>
      <c r="D110" s="52" t="s">
        <v>317</v>
      </c>
      <c r="E110" s="70">
        <v>33129</v>
      </c>
      <c r="F110" s="52" t="str">
        <f>"900913400573"</f>
        <v>900913400573</v>
      </c>
      <c r="G110" s="51" t="s">
        <v>15</v>
      </c>
      <c r="H110" s="52" t="s">
        <v>10</v>
      </c>
      <c r="I110" s="71" t="str">
        <f>"2014-09-29T00:00:00"</f>
        <v>2014-09-29T00:00:00</v>
      </c>
      <c r="J110" s="51" t="str">
        <f>"46"</f>
        <v>46</v>
      </c>
      <c r="K110" s="51">
        <v>1.2</v>
      </c>
      <c r="L110" s="51" t="str">
        <f>"9"</f>
        <v>9</v>
      </c>
    </row>
    <row r="111" spans="1:12" ht="18.75" customHeight="1">
      <c r="A111" s="51">
        <v>107</v>
      </c>
      <c r="B111" s="52" t="s">
        <v>294</v>
      </c>
      <c r="C111" s="52" t="s">
        <v>295</v>
      </c>
      <c r="D111" s="52" t="s">
        <v>296</v>
      </c>
      <c r="E111" s="70">
        <v>27039</v>
      </c>
      <c r="F111" s="52" t="str">
        <f>"740110302365"</f>
        <v>740110302365</v>
      </c>
      <c r="G111" s="51" t="s">
        <v>9</v>
      </c>
      <c r="H111" s="52" t="s">
        <v>10</v>
      </c>
      <c r="I111" s="71" t="str">
        <f>"1994-05-05T00:00:00"</f>
        <v>1994-05-05T00:00:00</v>
      </c>
      <c r="J111" s="51" t="str">
        <f>"21"</f>
        <v>21</v>
      </c>
      <c r="K111" s="51">
        <v>1.8</v>
      </c>
      <c r="L111" s="51" t="str">
        <f>"31"</f>
        <v>31</v>
      </c>
    </row>
    <row r="112" spans="1:12" ht="18.75" customHeight="1">
      <c r="A112" s="51">
        <v>108</v>
      </c>
      <c r="B112" s="52" t="s">
        <v>131</v>
      </c>
      <c r="C112" s="52" t="s">
        <v>132</v>
      </c>
      <c r="D112" s="52" t="s">
        <v>133</v>
      </c>
      <c r="E112" s="70">
        <v>27072</v>
      </c>
      <c r="F112" s="52" t="str">
        <f>"740212301956"</f>
        <v>740212301956</v>
      </c>
      <c r="G112" s="51" t="s">
        <v>9</v>
      </c>
      <c r="H112" s="52" t="s">
        <v>10</v>
      </c>
      <c r="I112" s="71" t="str">
        <f>"2001-02-01T00:00:00"</f>
        <v>2001-02-01T00:00:00</v>
      </c>
      <c r="J112" s="51" t="str">
        <f>"19"</f>
        <v>19</v>
      </c>
      <c r="K112" s="51">
        <v>1</v>
      </c>
      <c r="L112" s="51" t="str">
        <f>"24"</f>
        <v>24</v>
      </c>
    </row>
    <row r="113" spans="1:12" ht="18.75" customHeight="1">
      <c r="A113" s="51">
        <v>109</v>
      </c>
      <c r="B113" s="52" t="s">
        <v>80</v>
      </c>
      <c r="C113" s="52" t="s">
        <v>81</v>
      </c>
      <c r="D113" s="52" t="s">
        <v>82</v>
      </c>
      <c r="E113" s="70">
        <v>29825</v>
      </c>
      <c r="F113" s="52" t="str">
        <f>"810827402078"</f>
        <v>810827402078</v>
      </c>
      <c r="G113" s="51" t="s">
        <v>15</v>
      </c>
      <c r="H113" s="52" t="s">
        <v>10</v>
      </c>
      <c r="I113" s="71" t="str">
        <f>"2017-10-18T00:00:00"</f>
        <v>2017-10-18T00:00:00</v>
      </c>
      <c r="J113" s="51" t="str">
        <f>"25"</f>
        <v>25</v>
      </c>
      <c r="K113" s="51">
        <v>1</v>
      </c>
      <c r="L113" s="51" t="str">
        <f>"6"</f>
        <v>6</v>
      </c>
    </row>
    <row r="114" spans="1:12" ht="18.75" customHeight="1">
      <c r="A114" s="51">
        <v>110</v>
      </c>
      <c r="B114" s="52" t="s">
        <v>80</v>
      </c>
      <c r="C114" s="52" t="s">
        <v>196</v>
      </c>
      <c r="D114" s="52" t="s">
        <v>197</v>
      </c>
      <c r="E114" s="70">
        <v>27988</v>
      </c>
      <c r="F114" s="52" t="str">
        <f>"760816401880"</f>
        <v>760816401880</v>
      </c>
      <c r="G114" s="51" t="s">
        <v>15</v>
      </c>
      <c r="H114" s="52" t="s">
        <v>10</v>
      </c>
      <c r="I114" s="71" t="str">
        <f>"1999-01-04T00:00:00"</f>
        <v>1999-01-04T00:00:00</v>
      </c>
      <c r="J114" s="51" t="str">
        <f>"55"</f>
        <v>55</v>
      </c>
      <c r="K114" s="51">
        <v>1</v>
      </c>
      <c r="L114" s="51" t="str">
        <f>"26"</f>
        <v>26</v>
      </c>
    </row>
    <row r="115" spans="1:12" ht="18.75" customHeight="1">
      <c r="A115" s="51">
        <v>111</v>
      </c>
      <c r="B115" s="52" t="s">
        <v>80</v>
      </c>
      <c r="C115" s="52" t="s">
        <v>235</v>
      </c>
      <c r="D115" s="52" t="s">
        <v>236</v>
      </c>
      <c r="E115" s="70">
        <v>29274</v>
      </c>
      <c r="F115" s="52" t="str">
        <f>"800223402151"</f>
        <v>800223402151</v>
      </c>
      <c r="G115" s="51" t="s">
        <v>15</v>
      </c>
      <c r="H115" s="52" t="s">
        <v>10</v>
      </c>
      <c r="I115" s="71" t="str">
        <f>"2009-02-03T00:00:00"</f>
        <v>2009-02-03T00:00:00</v>
      </c>
      <c r="J115" s="51" t="str">
        <f>"205"</f>
        <v>205</v>
      </c>
      <c r="K115" s="51">
        <v>1</v>
      </c>
      <c r="L115" s="51" t="str">
        <f>"15"</f>
        <v>15</v>
      </c>
    </row>
    <row r="116" spans="1:12" ht="18.75" customHeight="1">
      <c r="A116" s="51">
        <v>112</v>
      </c>
      <c r="B116" s="52" t="s">
        <v>45</v>
      </c>
      <c r="C116" s="52" t="s">
        <v>46</v>
      </c>
      <c r="D116" s="52"/>
      <c r="E116" s="70">
        <v>34269</v>
      </c>
      <c r="F116" s="52" t="str">
        <f>"931027401800"</f>
        <v>931027401800</v>
      </c>
      <c r="G116" s="51" t="s">
        <v>15</v>
      </c>
      <c r="H116" s="52" t="s">
        <v>10</v>
      </c>
      <c r="I116" s="71" t="str">
        <f>"2016-09-03T00:00:00"</f>
        <v>2016-09-03T00:00:00</v>
      </c>
      <c r="J116" s="51" t="str">
        <f>"44"</f>
        <v>44</v>
      </c>
      <c r="K116" s="51">
        <v>1.2</v>
      </c>
      <c r="L116" s="51" t="str">
        <f>"8"</f>
        <v>8</v>
      </c>
    </row>
    <row r="117" spans="1:12" ht="18.75" customHeight="1">
      <c r="A117" s="51">
        <v>113</v>
      </c>
      <c r="B117" s="52" t="s">
        <v>339</v>
      </c>
      <c r="C117" s="52" t="s">
        <v>340</v>
      </c>
      <c r="D117" s="52" t="s">
        <v>341</v>
      </c>
      <c r="E117" s="70">
        <v>32782</v>
      </c>
      <c r="F117" s="52" t="str">
        <f>"891001400484"</f>
        <v>891001400484</v>
      </c>
      <c r="G117" s="51" t="s">
        <v>15</v>
      </c>
      <c r="H117" s="52" t="s">
        <v>10</v>
      </c>
      <c r="I117" s="71" t="str">
        <f>"2017-11-17T00:00:00"</f>
        <v>2017-11-17T00:00:00</v>
      </c>
      <c r="J117" s="51" t="str">
        <f>"56"</f>
        <v>56</v>
      </c>
      <c r="K117" s="51">
        <v>0.8</v>
      </c>
      <c r="L117" s="51" t="str">
        <f>"11"</f>
        <v>11</v>
      </c>
    </row>
    <row r="118" spans="1:12" ht="18.75" customHeight="1">
      <c r="A118" s="51">
        <v>114</v>
      </c>
      <c r="B118" s="52" t="s">
        <v>62</v>
      </c>
      <c r="C118" s="52" t="s">
        <v>63</v>
      </c>
      <c r="D118" s="52" t="s">
        <v>64</v>
      </c>
      <c r="E118" s="70">
        <v>31726</v>
      </c>
      <c r="F118" s="52" t="str">
        <f>"861110300930"</f>
        <v>861110300930</v>
      </c>
      <c r="G118" s="51" t="s">
        <v>9</v>
      </c>
      <c r="H118" s="52" t="s">
        <v>10</v>
      </c>
      <c r="I118" s="71" t="str">
        <f>"2014-04-01T00:00:00"</f>
        <v>2014-04-01T00:00:00</v>
      </c>
      <c r="J118" s="51" t="str">
        <f>"148"</f>
        <v>148</v>
      </c>
      <c r="K118" s="51">
        <v>0.8</v>
      </c>
      <c r="L118" s="51" t="str">
        <f>"10"</f>
        <v>10</v>
      </c>
    </row>
    <row r="119" spans="1:12" s="76" customFormat="1" ht="18.75" customHeight="1">
      <c r="A119" s="72">
        <v>115</v>
      </c>
      <c r="B119" s="73" t="s">
        <v>111</v>
      </c>
      <c r="C119" s="73" t="s">
        <v>112</v>
      </c>
      <c r="D119" s="73" t="s">
        <v>113</v>
      </c>
      <c r="E119" s="74">
        <v>28390</v>
      </c>
      <c r="F119" s="73" t="str">
        <f>"770922303046"</f>
        <v>770922303046</v>
      </c>
      <c r="G119" s="72" t="s">
        <v>9</v>
      </c>
      <c r="H119" s="73" t="s">
        <v>29</v>
      </c>
      <c r="I119" s="75" t="str">
        <f>"2005-03-01T00:00:00"</f>
        <v>2005-03-01T00:00:00</v>
      </c>
      <c r="J119" s="72" t="str">
        <f>"4"</f>
        <v>4</v>
      </c>
      <c r="K119" s="72">
        <v>0.8</v>
      </c>
      <c r="L119" s="72" t="str">
        <f>"19"</f>
        <v>19</v>
      </c>
    </row>
    <row r="120" spans="1:12" s="76" customFormat="1" ht="18.75" customHeight="1">
      <c r="A120" s="72">
        <v>116</v>
      </c>
      <c r="B120" s="73" t="s">
        <v>111</v>
      </c>
      <c r="C120" s="73" t="s">
        <v>290</v>
      </c>
      <c r="D120" s="73" t="s">
        <v>113</v>
      </c>
      <c r="E120" s="74">
        <v>26558</v>
      </c>
      <c r="F120" s="73" t="str">
        <f>"720916301197"</f>
        <v>720916301197</v>
      </c>
      <c r="G120" s="72" t="s">
        <v>9</v>
      </c>
      <c r="H120" s="73" t="s">
        <v>29</v>
      </c>
      <c r="I120" s="75" t="str">
        <f>"1997-09-01T00:00:00"</f>
        <v>1997-09-01T00:00:00</v>
      </c>
      <c r="J120" s="72" t="str">
        <f>"81"</f>
        <v>81</v>
      </c>
      <c r="K120" s="72">
        <v>0.8</v>
      </c>
      <c r="L120" s="72" t="str">
        <f>"27"</f>
        <v>27</v>
      </c>
    </row>
    <row r="121" spans="1:12" s="76" customFormat="1" ht="18.75" customHeight="1">
      <c r="A121" s="72">
        <v>117</v>
      </c>
      <c r="B121" s="73" t="s">
        <v>308</v>
      </c>
      <c r="C121" s="73" t="s">
        <v>309</v>
      </c>
      <c r="D121" s="73" t="s">
        <v>310</v>
      </c>
      <c r="E121" s="74">
        <v>31246</v>
      </c>
      <c r="F121" s="73" t="str">
        <f>"850718401857"</f>
        <v>850718401857</v>
      </c>
      <c r="G121" s="72" t="s">
        <v>15</v>
      </c>
      <c r="H121" s="73" t="s">
        <v>29</v>
      </c>
      <c r="I121" s="75" t="str">
        <f>"2012-04-02T00:00:00"</f>
        <v>2012-04-02T00:00:00</v>
      </c>
      <c r="J121" s="72" t="str">
        <f>"32"</f>
        <v>32</v>
      </c>
      <c r="K121" s="72">
        <v>1</v>
      </c>
      <c r="L121" s="72" t="str">
        <f>"12"</f>
        <v>12</v>
      </c>
    </row>
    <row r="122" spans="1:12" s="76" customFormat="1" ht="18.75" customHeight="1">
      <c r="A122" s="72">
        <v>118</v>
      </c>
      <c r="B122" s="73" t="s">
        <v>318</v>
      </c>
      <c r="C122" s="73" t="s">
        <v>194</v>
      </c>
      <c r="D122" s="73" t="s">
        <v>319</v>
      </c>
      <c r="E122" s="74">
        <v>32634</v>
      </c>
      <c r="F122" s="73" t="str">
        <f>"890506402592"</f>
        <v>890506402592</v>
      </c>
      <c r="G122" s="72" t="s">
        <v>15</v>
      </c>
      <c r="H122" s="73" t="s">
        <v>29</v>
      </c>
      <c r="I122" s="75" t="str">
        <f>"2024-05-02T00:00:00"</f>
        <v>2024-05-02T00:00:00</v>
      </c>
      <c r="J122" s="72" t="str">
        <f>"№10"</f>
        <v>№10</v>
      </c>
      <c r="K122" s="72">
        <v>1</v>
      </c>
      <c r="L122" s="72" t="str">
        <f>"0"</f>
        <v>0</v>
      </c>
    </row>
    <row r="123" spans="1:12" ht="18.75" customHeight="1">
      <c r="A123" s="51">
        <v>119</v>
      </c>
      <c r="B123" s="52" t="s">
        <v>213</v>
      </c>
      <c r="C123" s="52" t="s">
        <v>214</v>
      </c>
      <c r="D123" s="52" t="s">
        <v>215</v>
      </c>
      <c r="E123" s="70">
        <v>30036</v>
      </c>
      <c r="F123" s="52" t="str">
        <f>"820326402432"</f>
        <v>820326402432</v>
      </c>
      <c r="G123" s="51" t="s">
        <v>15</v>
      </c>
      <c r="H123" s="52" t="s">
        <v>10</v>
      </c>
      <c r="I123" s="71" t="str">
        <f>"2008-09-01T00:00:00"</f>
        <v>2008-09-01T00:00:00</v>
      </c>
      <c r="J123" s="51" t="str">
        <f>"275"</f>
        <v>275</v>
      </c>
      <c r="K123" s="51">
        <v>1</v>
      </c>
      <c r="L123" s="51" t="str">
        <f>"16"</f>
        <v>16</v>
      </c>
    </row>
    <row r="124" spans="1:12" ht="18.75" customHeight="1">
      <c r="A124" s="51">
        <v>120</v>
      </c>
      <c r="B124" s="52" t="s">
        <v>90</v>
      </c>
      <c r="C124" s="52" t="s">
        <v>91</v>
      </c>
      <c r="D124" s="52" t="s">
        <v>92</v>
      </c>
      <c r="E124" s="70">
        <v>28651</v>
      </c>
      <c r="F124" s="52" t="str">
        <f>"780610300166"</f>
        <v>780610300166</v>
      </c>
      <c r="G124" s="51" t="s">
        <v>9</v>
      </c>
      <c r="H124" s="52" t="s">
        <v>10</v>
      </c>
      <c r="I124" s="71" t="str">
        <f>"2003-09-01T00:00:00"</f>
        <v>2003-09-01T00:00:00</v>
      </c>
      <c r="J124" s="51" t="str">
        <f>"44"</f>
        <v>44</v>
      </c>
      <c r="K124" s="51">
        <v>1.5</v>
      </c>
      <c r="L124" s="51" t="str">
        <f>"21"</f>
        <v>21</v>
      </c>
    </row>
    <row r="125" spans="1:12" ht="18.75" customHeight="1">
      <c r="A125" s="51">
        <v>121</v>
      </c>
      <c r="B125" s="52" t="s">
        <v>123</v>
      </c>
      <c r="C125" s="52" t="s">
        <v>124</v>
      </c>
      <c r="D125" s="52" t="s">
        <v>125</v>
      </c>
      <c r="E125" s="70">
        <v>30323</v>
      </c>
      <c r="F125" s="52" t="str">
        <f>"830107401603"</f>
        <v>830107401603</v>
      </c>
      <c r="G125" s="51" t="s">
        <v>15</v>
      </c>
      <c r="H125" s="52" t="s">
        <v>10</v>
      </c>
      <c r="I125" s="71" t="str">
        <f>"2008-09-01T00:00:00"</f>
        <v>2008-09-01T00:00:00</v>
      </c>
      <c r="J125" s="51" t="str">
        <f>"45"</f>
        <v>45</v>
      </c>
      <c r="K125" s="51">
        <v>1.2</v>
      </c>
      <c r="L125" s="51" t="str">
        <f>"15"</f>
        <v>15</v>
      </c>
    </row>
    <row r="126" spans="1:12" ht="18.75" customHeight="1">
      <c r="A126" s="51">
        <v>122</v>
      </c>
      <c r="B126" s="52" t="s">
        <v>33</v>
      </c>
      <c r="C126" s="52" t="s">
        <v>34</v>
      </c>
      <c r="D126" s="52"/>
      <c r="E126" s="70">
        <v>26665</v>
      </c>
      <c r="F126" s="52" t="str">
        <f>"730101083830"</f>
        <v>730101083830</v>
      </c>
      <c r="G126" s="51" t="s">
        <v>9</v>
      </c>
      <c r="H126" s="52" t="s">
        <v>10</v>
      </c>
      <c r="I126" s="71" t="str">
        <f>"2008-10-02T00:00:00"</f>
        <v>2008-10-02T00:00:00</v>
      </c>
      <c r="J126" s="51" t="str">
        <f>"153"</f>
        <v>153</v>
      </c>
      <c r="K126" s="51">
        <v>1</v>
      </c>
      <c r="L126" s="51" t="str">
        <f>"14"</f>
        <v>14</v>
      </c>
    </row>
    <row r="127" spans="1:12" ht="18.75" customHeight="1">
      <c r="A127" s="51">
        <v>123</v>
      </c>
      <c r="B127" s="52" t="s">
        <v>240</v>
      </c>
      <c r="C127" s="52" t="s">
        <v>241</v>
      </c>
      <c r="D127" s="52" t="s">
        <v>242</v>
      </c>
      <c r="E127" s="70">
        <v>28141</v>
      </c>
      <c r="F127" s="52" t="str">
        <f>"770116301870"</f>
        <v>770116301870</v>
      </c>
      <c r="G127" s="51" t="s">
        <v>9</v>
      </c>
      <c r="H127" s="52" t="s">
        <v>10</v>
      </c>
      <c r="I127" s="71" t="str">
        <f>"2005-09-01T00:00:00"</f>
        <v>2005-09-01T00:00:00</v>
      </c>
      <c r="J127" s="51" t="str">
        <f>"76"</f>
        <v>76</v>
      </c>
      <c r="K127" s="51">
        <v>0.7</v>
      </c>
      <c r="L127" s="51" t="str">
        <f>"19"</f>
        <v>19</v>
      </c>
    </row>
    <row r="128" spans="1:12" ht="18.75" customHeight="1">
      <c r="A128" s="51">
        <v>124</v>
      </c>
      <c r="B128" s="52" t="s">
        <v>16</v>
      </c>
      <c r="C128" s="52" t="s">
        <v>17</v>
      </c>
      <c r="D128" s="52" t="s">
        <v>18</v>
      </c>
      <c r="E128" s="70">
        <v>26412</v>
      </c>
      <c r="F128" s="52" t="str">
        <f>"720423400442"</f>
        <v>720423400442</v>
      </c>
      <c r="G128" s="51" t="s">
        <v>15</v>
      </c>
      <c r="H128" s="52" t="s">
        <v>10</v>
      </c>
      <c r="I128" s="71" t="str">
        <f>"2001-05-01T00:00:00"</f>
        <v>2001-05-01T00:00:00</v>
      </c>
      <c r="J128" s="51" t="str">
        <f>"24"</f>
        <v>24</v>
      </c>
      <c r="K128" s="51">
        <v>1.3</v>
      </c>
      <c r="L128" s="51" t="str">
        <f>"22"</f>
        <v>22</v>
      </c>
    </row>
    <row r="129" spans="1:12" ht="18.75" customHeight="1">
      <c r="A129" s="51">
        <v>125</v>
      </c>
      <c r="B129" s="52" t="s">
        <v>16</v>
      </c>
      <c r="C129" s="52" t="s">
        <v>354</v>
      </c>
      <c r="D129" s="52" t="s">
        <v>355</v>
      </c>
      <c r="E129" s="70">
        <v>29115</v>
      </c>
      <c r="F129" s="52" t="str">
        <f>"790917499023"</f>
        <v>790917499023</v>
      </c>
      <c r="G129" s="51" t="s">
        <v>15</v>
      </c>
      <c r="H129" s="52" t="s">
        <v>10</v>
      </c>
      <c r="I129" s="71" t="str">
        <f>"1998-10-01T00:00:00"</f>
        <v>1998-10-01T00:00:00</v>
      </c>
      <c r="J129" s="51" t="str">
        <f>"21"</f>
        <v>21</v>
      </c>
      <c r="K129" s="51">
        <v>1.1000000000000001</v>
      </c>
      <c r="L129" s="51" t="str">
        <f>"25"</f>
        <v>25</v>
      </c>
    </row>
    <row r="130" spans="1:12" ht="18.75" customHeight="1">
      <c r="A130" s="51">
        <v>126</v>
      </c>
      <c r="B130" s="52" t="s">
        <v>16</v>
      </c>
      <c r="C130" s="52" t="s">
        <v>454</v>
      </c>
      <c r="D130" s="52" t="s">
        <v>455</v>
      </c>
      <c r="E130" s="70">
        <v>26294</v>
      </c>
      <c r="F130" s="52" t="str">
        <f>"711227400765"</f>
        <v>711227400765</v>
      </c>
      <c r="G130" s="51" t="s">
        <v>15</v>
      </c>
      <c r="H130" s="52" t="s">
        <v>10</v>
      </c>
      <c r="I130" s="71" t="str">
        <f>"2000-09-12T00:00:00"</f>
        <v>2000-09-12T00:00:00</v>
      </c>
      <c r="J130" s="51" t="str">
        <f>"18"</f>
        <v>18</v>
      </c>
      <c r="K130" s="51">
        <v>1.5</v>
      </c>
      <c r="L130" s="51" t="str">
        <f>"23"</f>
        <v>23</v>
      </c>
    </row>
    <row r="131" spans="1:12" ht="18.75" customHeight="1">
      <c r="A131" s="51">
        <v>127</v>
      </c>
      <c r="B131" s="52" t="s">
        <v>171</v>
      </c>
      <c r="C131" s="52" t="s">
        <v>172</v>
      </c>
      <c r="D131" s="52" t="s">
        <v>173</v>
      </c>
      <c r="E131" s="70">
        <v>26456</v>
      </c>
      <c r="F131" s="52" t="str">
        <f>"720606301082"</f>
        <v>720606301082</v>
      </c>
      <c r="G131" s="51" t="s">
        <v>9</v>
      </c>
      <c r="H131" s="52" t="s">
        <v>10</v>
      </c>
      <c r="I131" s="71" t="str">
        <f>"1989-07-07T00:00:00"</f>
        <v>1989-07-07T00:00:00</v>
      </c>
      <c r="J131" s="51" t="str">
        <f>"36"</f>
        <v>36</v>
      </c>
      <c r="K131" s="51">
        <v>1</v>
      </c>
      <c r="L131" s="51" t="str">
        <f>"35"</f>
        <v>35</v>
      </c>
    </row>
    <row r="132" spans="1:12" ht="18.75" customHeight="1">
      <c r="A132" s="51">
        <v>128</v>
      </c>
      <c r="B132" s="52" t="s">
        <v>468</v>
      </c>
      <c r="C132" s="52" t="s">
        <v>469</v>
      </c>
      <c r="D132" s="52" t="s">
        <v>470</v>
      </c>
      <c r="E132" s="70">
        <v>35935</v>
      </c>
      <c r="F132" s="52" t="str">
        <f>"980520401470"</f>
        <v>980520401470</v>
      </c>
      <c r="G132" s="51" t="s">
        <v>15</v>
      </c>
      <c r="H132" s="52" t="s">
        <v>10</v>
      </c>
      <c r="I132" s="71" t="str">
        <f>"2023-09-20T00:00:00"</f>
        <v>2023-09-20T00:00:00</v>
      </c>
      <c r="J132" s="51" t="str">
        <f>"18"</f>
        <v>18</v>
      </c>
      <c r="K132" s="51">
        <v>0.8</v>
      </c>
      <c r="L132" s="51" t="str">
        <f>"0"</f>
        <v>0</v>
      </c>
    </row>
    <row r="133" spans="1:12" ht="18.75" customHeight="1">
      <c r="A133" s="51">
        <v>129</v>
      </c>
      <c r="B133" s="52" t="s">
        <v>442</v>
      </c>
      <c r="C133" s="52" t="s">
        <v>443</v>
      </c>
      <c r="D133" s="52" t="s">
        <v>444</v>
      </c>
      <c r="E133" s="70">
        <v>22953</v>
      </c>
      <c r="F133" s="52" t="str">
        <f>"621103301525"</f>
        <v>621103301525</v>
      </c>
      <c r="G133" s="51" t="s">
        <v>9</v>
      </c>
      <c r="H133" s="52" t="s">
        <v>10</v>
      </c>
      <c r="I133" s="71" t="str">
        <f>"2017-11-27T00:00:00"</f>
        <v>2017-11-27T00:00:00</v>
      </c>
      <c r="J133" s="51" t="str">
        <f>"63"</f>
        <v>63</v>
      </c>
      <c r="K133" s="51">
        <v>0.5</v>
      </c>
      <c r="L133" s="51" t="str">
        <f>"7"</f>
        <v>7</v>
      </c>
    </row>
    <row r="134" spans="1:12" ht="18.75" customHeight="1">
      <c r="A134" s="51">
        <v>130</v>
      </c>
      <c r="B134" s="52" t="s">
        <v>190</v>
      </c>
      <c r="C134" s="52" t="s">
        <v>191</v>
      </c>
      <c r="D134" s="52" t="s">
        <v>192</v>
      </c>
      <c r="E134" s="70">
        <v>27125</v>
      </c>
      <c r="F134" s="52" t="str">
        <f>"740406401838"</f>
        <v>740406401838</v>
      </c>
      <c r="G134" s="51" t="s">
        <v>15</v>
      </c>
      <c r="H134" s="52" t="s">
        <v>10</v>
      </c>
      <c r="I134" s="71" t="str">
        <f>"1995-09-01T00:00:00"</f>
        <v>1995-09-01T00:00:00</v>
      </c>
      <c r="J134" s="51" t="str">
        <f>"47"</f>
        <v>47</v>
      </c>
      <c r="K134" s="51">
        <v>1</v>
      </c>
      <c r="L134" s="51" t="str">
        <f>"28"</f>
        <v>28</v>
      </c>
    </row>
    <row r="135" spans="1:12" ht="18.75" customHeight="1">
      <c r="A135" s="51">
        <v>131</v>
      </c>
      <c r="B135" s="52" t="s">
        <v>117</v>
      </c>
      <c r="C135" s="52" t="s">
        <v>118</v>
      </c>
      <c r="D135" s="52" t="s">
        <v>119</v>
      </c>
      <c r="E135" s="70">
        <v>26961</v>
      </c>
      <c r="F135" s="52" t="str">
        <f>"731024301033"</f>
        <v>731024301033</v>
      </c>
      <c r="G135" s="51" t="s">
        <v>9</v>
      </c>
      <c r="H135" s="52" t="s">
        <v>10</v>
      </c>
      <c r="I135" s="71" t="str">
        <f>"2000-09-02T00:00:00"</f>
        <v>2000-09-02T00:00:00</v>
      </c>
      <c r="J135" s="51" t="str">
        <f>"72"</f>
        <v>72</v>
      </c>
      <c r="K135" s="51">
        <v>0.8</v>
      </c>
      <c r="L135" s="51" t="str">
        <f>"24"</f>
        <v>24</v>
      </c>
    </row>
    <row r="136" spans="1:12" ht="18.75" customHeight="1">
      <c r="A136" s="51">
        <v>132</v>
      </c>
      <c r="B136" s="52" t="s">
        <v>86</v>
      </c>
      <c r="C136" s="52" t="s">
        <v>87</v>
      </c>
      <c r="D136" s="52" t="s">
        <v>88</v>
      </c>
      <c r="E136" s="70">
        <v>30012</v>
      </c>
      <c r="F136" s="52" t="str">
        <f>"820302300022"</f>
        <v>820302300022</v>
      </c>
      <c r="G136" s="51" t="s">
        <v>9</v>
      </c>
      <c r="H136" s="52" t="s">
        <v>10</v>
      </c>
      <c r="I136" s="71" t="str">
        <f>"2018-02-21T00:00:00"</f>
        <v>2018-02-21T00:00:00</v>
      </c>
      <c r="J136" s="51" t="str">
        <f>"14"</f>
        <v>14</v>
      </c>
      <c r="K136" s="51">
        <v>0.4</v>
      </c>
      <c r="L136" s="51" t="str">
        <f>"7"</f>
        <v>7</v>
      </c>
    </row>
    <row r="137" spans="1:12" s="76" customFormat="1" ht="18.75" customHeight="1">
      <c r="A137" s="72">
        <v>133</v>
      </c>
      <c r="B137" s="73" t="s">
        <v>86</v>
      </c>
      <c r="C137" s="73" t="s">
        <v>262</v>
      </c>
      <c r="D137" s="73" t="s">
        <v>263</v>
      </c>
      <c r="E137" s="74">
        <v>23160</v>
      </c>
      <c r="F137" s="73" t="str">
        <f>"630529301243"</f>
        <v>630529301243</v>
      </c>
      <c r="G137" s="72" t="s">
        <v>9</v>
      </c>
      <c r="H137" s="73" t="s">
        <v>29</v>
      </c>
      <c r="I137" s="75" t="str">
        <f>"1997-09-01T00:00:00"</f>
        <v>1997-09-01T00:00:00</v>
      </c>
      <c r="J137" s="72" t="str">
        <f>"78"</f>
        <v>78</v>
      </c>
      <c r="K137" s="72">
        <v>1</v>
      </c>
      <c r="L137" s="72" t="str">
        <f>"27"</f>
        <v>27</v>
      </c>
    </row>
    <row r="138" spans="1:12" ht="18.75" customHeight="1">
      <c r="A138" s="51">
        <v>134</v>
      </c>
      <c r="B138" s="52" t="s">
        <v>35</v>
      </c>
      <c r="C138" s="52" t="s">
        <v>36</v>
      </c>
      <c r="D138" s="52" t="s">
        <v>37</v>
      </c>
      <c r="E138" s="70">
        <v>27843</v>
      </c>
      <c r="F138" s="52" t="str">
        <f>"760324402547"</f>
        <v>760324402547</v>
      </c>
      <c r="G138" s="51" t="s">
        <v>15</v>
      </c>
      <c r="H138" s="52" t="s">
        <v>10</v>
      </c>
      <c r="I138" s="71" t="str">
        <f>"2014-01-15T00:00:00"</f>
        <v>2014-01-15T00:00:00</v>
      </c>
      <c r="J138" s="51" t="str">
        <f>"13"</f>
        <v>13</v>
      </c>
      <c r="K138" s="51">
        <v>1</v>
      </c>
      <c r="L138" s="51" t="str">
        <f>"8"</f>
        <v>8</v>
      </c>
    </row>
    <row r="139" spans="1:12" ht="18.75" customHeight="1">
      <c r="A139" s="51">
        <v>135</v>
      </c>
      <c r="B139" s="52" t="s">
        <v>35</v>
      </c>
      <c r="C139" s="52" t="s">
        <v>103</v>
      </c>
      <c r="D139" s="52" t="s">
        <v>104</v>
      </c>
      <c r="E139" s="70">
        <v>27626</v>
      </c>
      <c r="F139" s="52" t="str">
        <f>"750820402333"</f>
        <v>750820402333</v>
      </c>
      <c r="G139" s="51" t="s">
        <v>15</v>
      </c>
      <c r="H139" s="52" t="s">
        <v>10</v>
      </c>
      <c r="I139" s="71" t="str">
        <f>"1998-09-01T00:00:00"</f>
        <v>1998-09-01T00:00:00</v>
      </c>
      <c r="J139" s="51" t="str">
        <f>"56"</f>
        <v>56</v>
      </c>
      <c r="K139" s="51">
        <v>1</v>
      </c>
      <c r="L139" s="51" t="str">
        <f>"26"</f>
        <v>26</v>
      </c>
    </row>
    <row r="140" spans="1:12" ht="18.75" customHeight="1">
      <c r="A140" s="51">
        <v>136</v>
      </c>
      <c r="B140" s="52" t="s">
        <v>35</v>
      </c>
      <c r="C140" s="52" t="s">
        <v>267</v>
      </c>
      <c r="D140" s="52" t="s">
        <v>268</v>
      </c>
      <c r="E140" s="70">
        <v>28407</v>
      </c>
      <c r="F140" s="52" t="str">
        <f>"771009402231"</f>
        <v>771009402231</v>
      </c>
      <c r="G140" s="51" t="s">
        <v>15</v>
      </c>
      <c r="H140" s="52" t="s">
        <v>10</v>
      </c>
      <c r="I140" s="71" t="str">
        <f>"2010-09-03T00:00:00"</f>
        <v>2010-09-03T00:00:00</v>
      </c>
      <c r="J140" s="51" t="str">
        <f>"35"</f>
        <v>35</v>
      </c>
      <c r="K140" s="51">
        <v>1.3</v>
      </c>
      <c r="L140" s="51" t="str">
        <f>"23"</f>
        <v>23</v>
      </c>
    </row>
    <row r="141" spans="1:12" s="76" customFormat="1" ht="18.75" customHeight="1">
      <c r="A141" s="72">
        <v>137</v>
      </c>
      <c r="B141" s="73" t="s">
        <v>303</v>
      </c>
      <c r="C141" s="73" t="s">
        <v>304</v>
      </c>
      <c r="D141" s="73" t="s">
        <v>305</v>
      </c>
      <c r="E141" s="74">
        <v>31896</v>
      </c>
      <c r="F141" s="73" t="str">
        <f>"870429402739"</f>
        <v>870429402739</v>
      </c>
      <c r="G141" s="72" t="s">
        <v>15</v>
      </c>
      <c r="H141" s="73" t="s">
        <v>29</v>
      </c>
      <c r="I141" s="75" t="str">
        <f>"2010-09-03T00:00:00"</f>
        <v>2010-09-03T00:00:00</v>
      </c>
      <c r="J141" s="72" t="str">
        <f>"73"</f>
        <v>73</v>
      </c>
      <c r="K141" s="72">
        <v>1</v>
      </c>
      <c r="L141" s="72" t="str">
        <f>"14"</f>
        <v>14</v>
      </c>
    </row>
    <row r="142" spans="1:12" ht="18.75" customHeight="1">
      <c r="A142" s="51">
        <v>138</v>
      </c>
      <c r="B142" s="52" t="s">
        <v>374</v>
      </c>
      <c r="C142" s="52" t="s">
        <v>375</v>
      </c>
      <c r="D142" s="52" t="s">
        <v>376</v>
      </c>
      <c r="E142" s="70">
        <v>27461</v>
      </c>
      <c r="F142" s="52" t="str">
        <f>"750308400749"</f>
        <v>750308400749</v>
      </c>
      <c r="G142" s="51" t="s">
        <v>15</v>
      </c>
      <c r="H142" s="52" t="s">
        <v>10</v>
      </c>
      <c r="I142" s="71" t="str">
        <f>"2010-08-24T00:00:00"</f>
        <v>2010-08-24T00:00:00</v>
      </c>
      <c r="J142" s="51" t="str">
        <f>"56"</f>
        <v>56</v>
      </c>
      <c r="K142" s="51">
        <v>1</v>
      </c>
      <c r="L142" s="51" t="str">
        <f>"12"</f>
        <v>12</v>
      </c>
    </row>
    <row r="143" spans="1:12" ht="18.75" customHeight="1">
      <c r="A143" s="51">
        <v>139</v>
      </c>
      <c r="B143" s="52" t="s">
        <v>374</v>
      </c>
      <c r="C143" s="52" t="s">
        <v>440</v>
      </c>
      <c r="D143" s="52" t="s">
        <v>441</v>
      </c>
      <c r="E143" s="70">
        <v>33325</v>
      </c>
      <c r="F143" s="52" t="str">
        <f>"910328402521"</f>
        <v>910328402521</v>
      </c>
      <c r="G143" s="51" t="s">
        <v>15</v>
      </c>
      <c r="H143" s="52" t="s">
        <v>10</v>
      </c>
      <c r="I143" s="71" t="str">
        <f>"2017-11-17T00:00:00"</f>
        <v>2017-11-17T00:00:00</v>
      </c>
      <c r="J143" s="51" t="str">
        <f>"58"</f>
        <v>58</v>
      </c>
      <c r="K143" s="51">
        <v>0</v>
      </c>
      <c r="L143" s="51" t="str">
        <f>"7"</f>
        <v>7</v>
      </c>
    </row>
    <row r="144" spans="1:12" ht="18.75" customHeight="1">
      <c r="A144" s="51">
        <v>140</v>
      </c>
      <c r="B144" s="52" t="s">
        <v>474</v>
      </c>
      <c r="C144" s="52" t="s">
        <v>475</v>
      </c>
      <c r="D144" s="52" t="s">
        <v>476</v>
      </c>
      <c r="E144" s="70">
        <v>35844</v>
      </c>
      <c r="F144" s="52" t="str">
        <f>"980218300830"</f>
        <v>980218300830</v>
      </c>
      <c r="G144" s="51" t="s">
        <v>9</v>
      </c>
      <c r="H144" s="52" t="s">
        <v>10</v>
      </c>
      <c r="I144" s="71" t="str">
        <f>"2024-02-02T00:00:00"</f>
        <v>2024-02-02T00:00:00</v>
      </c>
      <c r="J144" s="51" t="str">
        <f>"4"</f>
        <v>4</v>
      </c>
      <c r="K144" s="51">
        <v>1</v>
      </c>
      <c r="L144" s="51" t="str">
        <f>"0"</f>
        <v>0</v>
      </c>
    </row>
    <row r="145" spans="1:12" ht="18.75" customHeight="1">
      <c r="A145" s="51">
        <v>141</v>
      </c>
      <c r="B145" s="52" t="s">
        <v>30</v>
      </c>
      <c r="C145" s="52" t="s">
        <v>31</v>
      </c>
      <c r="D145" s="52" t="s">
        <v>32</v>
      </c>
      <c r="E145" s="70">
        <v>24096</v>
      </c>
      <c r="F145" s="52" t="str">
        <f>"651220402145"</f>
        <v>651220402145</v>
      </c>
      <c r="G145" s="51" t="s">
        <v>15</v>
      </c>
      <c r="H145" s="52" t="s">
        <v>10</v>
      </c>
      <c r="I145" s="71" t="str">
        <f>"2003-09-01T00:00:00"</f>
        <v>2003-09-01T00:00:00</v>
      </c>
      <c r="J145" s="51" t="str">
        <f>"153"</f>
        <v>153</v>
      </c>
      <c r="K145" s="51">
        <v>1</v>
      </c>
      <c r="L145" s="51" t="str">
        <f>"20"</f>
        <v>20</v>
      </c>
    </row>
    <row r="146" spans="1:12" ht="18.75" customHeight="1">
      <c r="A146" s="51">
        <v>142</v>
      </c>
      <c r="B146" s="52" t="s">
        <v>97</v>
      </c>
      <c r="C146" s="52" t="s">
        <v>98</v>
      </c>
      <c r="D146" s="52" t="s">
        <v>99</v>
      </c>
      <c r="E146" s="70">
        <v>27367</v>
      </c>
      <c r="F146" s="52" t="str">
        <f>"741204401001"</f>
        <v>741204401001</v>
      </c>
      <c r="G146" s="51" t="s">
        <v>15</v>
      </c>
      <c r="H146" s="52" t="s">
        <v>10</v>
      </c>
      <c r="I146" s="71" t="str">
        <f>"2004-10-04T00:00:00"</f>
        <v>2004-10-04T00:00:00</v>
      </c>
      <c r="J146" s="51" t="str">
        <f>"245"</f>
        <v>245</v>
      </c>
      <c r="K146" s="51">
        <v>1</v>
      </c>
      <c r="L146" s="51" t="str">
        <f>"30"</f>
        <v>30</v>
      </c>
    </row>
    <row r="147" spans="1:12" s="76" customFormat="1" ht="18.75" customHeight="1">
      <c r="A147" s="72">
        <v>143</v>
      </c>
      <c r="B147" s="73" t="s">
        <v>297</v>
      </c>
      <c r="C147" s="73" t="s">
        <v>298</v>
      </c>
      <c r="D147" s="73" t="s">
        <v>204</v>
      </c>
      <c r="E147" s="74">
        <v>27342</v>
      </c>
      <c r="F147" s="73" t="str">
        <f>"741109401856"</f>
        <v>741109401856</v>
      </c>
      <c r="G147" s="72" t="s">
        <v>15</v>
      </c>
      <c r="H147" s="73" t="s">
        <v>29</v>
      </c>
      <c r="I147" s="75" t="str">
        <f>"1993-08-30T00:00:00"</f>
        <v>1993-08-30T00:00:00</v>
      </c>
      <c r="J147" s="72" t="str">
        <f>"К-973"</f>
        <v>К-973</v>
      </c>
      <c r="K147" s="72">
        <v>1.2</v>
      </c>
      <c r="L147" s="72" t="str">
        <f>"30"</f>
        <v>30</v>
      </c>
    </row>
    <row r="148" spans="1:12" ht="18.75" customHeight="1">
      <c r="A148" s="51">
        <v>144</v>
      </c>
      <c r="B148" s="52" t="s">
        <v>147</v>
      </c>
      <c r="C148" s="52" t="s">
        <v>148</v>
      </c>
      <c r="D148" s="52" t="s">
        <v>149</v>
      </c>
      <c r="E148" s="70">
        <v>27225</v>
      </c>
      <c r="F148" s="52" t="str">
        <f>"740715403031"</f>
        <v>740715403031</v>
      </c>
      <c r="G148" s="51" t="s">
        <v>15</v>
      </c>
      <c r="H148" s="52" t="s">
        <v>10</v>
      </c>
      <c r="I148" s="71" t="str">
        <f>"1994-01-29T00:00:00"</f>
        <v>1994-01-29T00:00:00</v>
      </c>
      <c r="J148" s="51" t="str">
        <f>"154"</f>
        <v>154</v>
      </c>
      <c r="K148" s="51">
        <v>1</v>
      </c>
      <c r="L148" s="51" t="str">
        <f>"30"</f>
        <v>30</v>
      </c>
    </row>
    <row r="149" spans="1:12" ht="18.75" customHeight="1">
      <c r="A149" s="51">
        <v>145</v>
      </c>
      <c r="B149" s="52" t="s">
        <v>345</v>
      </c>
      <c r="C149" s="52" t="s">
        <v>346</v>
      </c>
      <c r="D149" s="52" t="s">
        <v>347</v>
      </c>
      <c r="E149" s="70">
        <v>35092</v>
      </c>
      <c r="F149" s="52" t="str">
        <f>"960128300878"</f>
        <v>960128300878</v>
      </c>
      <c r="G149" s="51" t="s">
        <v>9</v>
      </c>
      <c r="H149" s="52" t="s">
        <v>10</v>
      </c>
      <c r="I149" s="71" t="str">
        <f>"2022-11-07T00:00:00"</f>
        <v>2022-11-07T00:00:00</v>
      </c>
      <c r="J149" s="51" t="str">
        <f>"8"</f>
        <v>8</v>
      </c>
      <c r="K149" s="51">
        <v>1</v>
      </c>
      <c r="L149" s="51" t="str">
        <f>"0"</f>
        <v>0</v>
      </c>
    </row>
    <row r="150" spans="1:12" ht="18.75" customHeight="1">
      <c r="A150" s="51">
        <v>146</v>
      </c>
      <c r="B150" s="52" t="s">
        <v>463</v>
      </c>
      <c r="C150" s="52" t="s">
        <v>194</v>
      </c>
      <c r="D150" s="52" t="s">
        <v>464</v>
      </c>
      <c r="E150" s="70">
        <v>32361</v>
      </c>
      <c r="F150" s="52" t="str">
        <f>"880806402849"</f>
        <v>880806402849</v>
      </c>
      <c r="G150" s="51" t="s">
        <v>15</v>
      </c>
      <c r="H150" s="52" t="s">
        <v>10</v>
      </c>
      <c r="I150" s="71" t="str">
        <f>"2023-08-18T00:00:00"</f>
        <v>2023-08-18T00:00:00</v>
      </c>
      <c r="J150" s="51" t="str">
        <f>"8"</f>
        <v>8</v>
      </c>
      <c r="K150" s="51">
        <v>1</v>
      </c>
      <c r="L150" s="51" t="str">
        <f>"4"</f>
        <v>4</v>
      </c>
    </row>
    <row r="151" spans="1:12" ht="18.75" customHeight="1">
      <c r="A151" s="51">
        <v>147</v>
      </c>
      <c r="B151" s="52" t="s">
        <v>138</v>
      </c>
      <c r="C151" s="52" t="s">
        <v>139</v>
      </c>
      <c r="D151" s="52" t="s">
        <v>140</v>
      </c>
      <c r="E151" s="70">
        <v>23688</v>
      </c>
      <c r="F151" s="52" t="str">
        <f>"641107301917"</f>
        <v>641107301917</v>
      </c>
      <c r="G151" s="51" t="s">
        <v>9</v>
      </c>
      <c r="H151" s="52" t="s">
        <v>10</v>
      </c>
      <c r="I151" s="71" t="str">
        <f>"1990-12-18T00:00:00"</f>
        <v>1990-12-18T00:00:00</v>
      </c>
      <c r="J151" s="51" t="str">
        <f>"89"</f>
        <v>89</v>
      </c>
      <c r="K151" s="51">
        <v>1.2</v>
      </c>
      <c r="L151" s="51" t="str">
        <f>"34"</f>
        <v>34</v>
      </c>
    </row>
    <row r="152" spans="1:12" ht="18.75" customHeight="1">
      <c r="A152" s="51">
        <v>148</v>
      </c>
      <c r="B152" s="52" t="s">
        <v>164</v>
      </c>
      <c r="C152" s="52" t="s">
        <v>165</v>
      </c>
      <c r="D152" s="52" t="s">
        <v>166</v>
      </c>
      <c r="E152" s="70">
        <v>23555</v>
      </c>
      <c r="F152" s="52" t="str">
        <f>"640627401978"</f>
        <v>640627401978</v>
      </c>
      <c r="G152" s="51" t="s">
        <v>15</v>
      </c>
      <c r="H152" s="52" t="s">
        <v>10</v>
      </c>
      <c r="I152" s="71" t="str">
        <f>"2008-08-31T00:00:00"</f>
        <v>2008-08-31T00:00:00</v>
      </c>
      <c r="J152" s="51" t="str">
        <f>"139"</f>
        <v>139</v>
      </c>
      <c r="K152" s="51">
        <v>1</v>
      </c>
      <c r="L152" s="51" t="str">
        <f>"16"</f>
        <v>16</v>
      </c>
    </row>
    <row r="153" spans="1:12" ht="18.75" customHeight="1">
      <c r="A153" s="51">
        <v>149</v>
      </c>
      <c r="B153" s="52" t="s">
        <v>161</v>
      </c>
      <c r="C153" s="52" t="s">
        <v>162</v>
      </c>
      <c r="D153" s="52" t="s">
        <v>163</v>
      </c>
      <c r="E153" s="70">
        <v>29038</v>
      </c>
      <c r="F153" s="52" t="str">
        <f>"790702402031"</f>
        <v>790702402031</v>
      </c>
      <c r="G153" s="51" t="s">
        <v>15</v>
      </c>
      <c r="H153" s="52" t="s">
        <v>10</v>
      </c>
      <c r="I153" s="71" t="str">
        <f>"2005-03-01T00:00:00"</f>
        <v>2005-03-01T00:00:00</v>
      </c>
      <c r="J153" s="51" t="str">
        <f>"29"</f>
        <v>29</v>
      </c>
      <c r="K153" s="51">
        <v>1</v>
      </c>
      <c r="L153" s="51" t="str">
        <f>"18"</f>
        <v>18</v>
      </c>
    </row>
    <row r="154" spans="1:12" ht="18.75" customHeight="1">
      <c r="A154" s="51">
        <v>150</v>
      </c>
      <c r="B154" s="52" t="s">
        <v>161</v>
      </c>
      <c r="C154" s="52" t="s">
        <v>56</v>
      </c>
      <c r="D154" s="52" t="s">
        <v>204</v>
      </c>
      <c r="E154" s="70">
        <v>26938</v>
      </c>
      <c r="F154" s="52" t="str">
        <f>"731001403080"</f>
        <v>731001403080</v>
      </c>
      <c r="G154" s="51" t="s">
        <v>15</v>
      </c>
      <c r="H154" s="52" t="s">
        <v>10</v>
      </c>
      <c r="I154" s="71" t="str">
        <f>"2006-02-28T00:00:00"</f>
        <v>2006-02-28T00:00:00</v>
      </c>
      <c r="J154" s="51" t="str">
        <f>"95"</f>
        <v>95</v>
      </c>
      <c r="K154" s="51">
        <v>1</v>
      </c>
      <c r="L154" s="51" t="str">
        <f>"17"</f>
        <v>17</v>
      </c>
    </row>
    <row r="155" spans="1:12" ht="18.75" customHeight="1">
      <c r="A155" s="51">
        <v>151</v>
      </c>
      <c r="B155" s="52" t="s">
        <v>434</v>
      </c>
      <c r="C155" s="52" t="s">
        <v>435</v>
      </c>
      <c r="D155" s="52" t="s">
        <v>436</v>
      </c>
      <c r="E155" s="70">
        <v>34709</v>
      </c>
      <c r="F155" s="52" t="str">
        <f>"950110301390"</f>
        <v>950110301390</v>
      </c>
      <c r="G155" s="51" t="s">
        <v>9</v>
      </c>
      <c r="H155" s="52" t="s">
        <v>10</v>
      </c>
      <c r="I155" s="71" t="str">
        <f>"2016-10-18T00:00:00"</f>
        <v>2016-10-18T00:00:00</v>
      </c>
      <c r="J155" s="51" t="str">
        <f>"46"</f>
        <v>46</v>
      </c>
      <c r="K155" s="51">
        <v>1</v>
      </c>
      <c r="L155" s="51" t="str">
        <f>"7"</f>
        <v>7</v>
      </c>
    </row>
    <row r="156" spans="1:12" ht="18.75" customHeight="1">
      <c r="A156" s="51">
        <v>152</v>
      </c>
      <c r="B156" s="52" t="s">
        <v>246</v>
      </c>
      <c r="C156" s="52" t="s">
        <v>247</v>
      </c>
      <c r="D156" s="52" t="s">
        <v>248</v>
      </c>
      <c r="E156" s="70">
        <v>30360</v>
      </c>
      <c r="F156" s="52" t="str">
        <f>"830213401719"</f>
        <v>830213401719</v>
      </c>
      <c r="G156" s="51" t="s">
        <v>15</v>
      </c>
      <c r="H156" s="52" t="s">
        <v>10</v>
      </c>
      <c r="I156" s="71" t="str">
        <f>"2002-08-28T00:00:00"</f>
        <v>2002-08-28T00:00:00</v>
      </c>
      <c r="J156" s="51" t="str">
        <f>"45"</f>
        <v>45</v>
      </c>
      <c r="K156" s="51">
        <v>1.3</v>
      </c>
      <c r="L156" s="51" t="str">
        <f>"22"</f>
        <v>22</v>
      </c>
    </row>
    <row r="157" spans="1:12" s="76" customFormat="1" ht="18.75" customHeight="1">
      <c r="A157" s="72">
        <v>153</v>
      </c>
      <c r="B157" s="73" t="s">
        <v>198</v>
      </c>
      <c r="C157" s="73" t="s">
        <v>199</v>
      </c>
      <c r="D157" s="73" t="s">
        <v>200</v>
      </c>
      <c r="E157" s="74">
        <v>28140</v>
      </c>
      <c r="F157" s="73" t="str">
        <f>"770115402106"</f>
        <v>770115402106</v>
      </c>
      <c r="G157" s="72" t="s">
        <v>15</v>
      </c>
      <c r="H157" s="73" t="s">
        <v>29</v>
      </c>
      <c r="I157" s="75" t="str">
        <f>"2005-10-15T00:00:00"</f>
        <v>2005-10-15T00:00:00</v>
      </c>
      <c r="J157" s="72" t="str">
        <f>"82"</f>
        <v>82</v>
      </c>
      <c r="K157" s="72">
        <v>1</v>
      </c>
      <c r="L157" s="72" t="str">
        <f>"19"</f>
        <v>19</v>
      </c>
    </row>
    <row r="158" spans="1:12" s="76" customFormat="1" ht="18.75" customHeight="1">
      <c r="A158" s="72">
        <v>154</v>
      </c>
      <c r="B158" s="73" t="s">
        <v>198</v>
      </c>
      <c r="C158" s="73" t="s">
        <v>359</v>
      </c>
      <c r="D158" s="73" t="s">
        <v>341</v>
      </c>
      <c r="E158" s="74">
        <v>27866</v>
      </c>
      <c r="F158" s="73" t="str">
        <f>"760416402765"</f>
        <v>760416402765</v>
      </c>
      <c r="G158" s="72" t="s">
        <v>15</v>
      </c>
      <c r="H158" s="73" t="s">
        <v>29</v>
      </c>
      <c r="I158" s="75" t="str">
        <f>"1995-01-25T00:00:00"</f>
        <v>1995-01-25T00:00:00</v>
      </c>
      <c r="J158" s="72" t="str">
        <f>"1089"</f>
        <v>1089</v>
      </c>
      <c r="K158" s="72">
        <v>1</v>
      </c>
      <c r="L158" s="72" t="str">
        <f>"29"</f>
        <v>29</v>
      </c>
    </row>
    <row r="159" spans="1:12" ht="18.75" customHeight="1">
      <c r="A159" s="51">
        <v>155</v>
      </c>
      <c r="B159" s="52" t="s">
        <v>333</v>
      </c>
      <c r="C159" s="52" t="s">
        <v>334</v>
      </c>
      <c r="D159" s="52" t="s">
        <v>335</v>
      </c>
      <c r="E159" s="70">
        <v>21569</v>
      </c>
      <c r="F159" s="52" t="str">
        <f>"590119301244"</f>
        <v>590119301244</v>
      </c>
      <c r="G159" s="51" t="s">
        <v>9</v>
      </c>
      <c r="H159" s="52" t="s">
        <v>10</v>
      </c>
      <c r="I159" s="71" t="str">
        <f>"2024-09-02T00:00:00"</f>
        <v>2024-09-02T00:00:00</v>
      </c>
      <c r="J159" s="51" t="str">
        <f>"18"</f>
        <v>18</v>
      </c>
      <c r="K159" s="51">
        <v>1</v>
      </c>
      <c r="L159" s="51" t="str">
        <f>"10"</f>
        <v>10</v>
      </c>
    </row>
    <row r="160" spans="1:12" s="76" customFormat="1" ht="18.75" customHeight="1">
      <c r="A160" s="72">
        <v>156</v>
      </c>
      <c r="B160" s="73" t="s">
        <v>360</v>
      </c>
      <c r="C160" s="73" t="s">
        <v>361</v>
      </c>
      <c r="D160" s="73" t="s">
        <v>362</v>
      </c>
      <c r="E160" s="74">
        <v>34580</v>
      </c>
      <c r="F160" s="73" t="str">
        <f>"940903301865"</f>
        <v>940903301865</v>
      </c>
      <c r="G160" s="72" t="s">
        <v>9</v>
      </c>
      <c r="H160" s="73" t="s">
        <v>29</v>
      </c>
      <c r="I160" s="75" t="str">
        <f>"2019-12-13T00:00:00"</f>
        <v>2019-12-13T00:00:00</v>
      </c>
      <c r="J160" s="72" t="str">
        <f>"86"</f>
        <v>86</v>
      </c>
      <c r="K160" s="72">
        <v>0.8</v>
      </c>
      <c r="L160" s="72" t="str">
        <f>"4"</f>
        <v>4</v>
      </c>
    </row>
    <row r="161" spans="1:12" s="76" customFormat="1" ht="18.75" customHeight="1">
      <c r="A161" s="72">
        <v>157</v>
      </c>
      <c r="B161" s="73" t="s">
        <v>59</v>
      </c>
      <c r="C161" s="73" t="s">
        <v>60</v>
      </c>
      <c r="D161" s="73" t="s">
        <v>61</v>
      </c>
      <c r="E161" s="74">
        <v>31061</v>
      </c>
      <c r="F161" s="73" t="str">
        <f>"850114402445"</f>
        <v>850114402445</v>
      </c>
      <c r="G161" s="72" t="s">
        <v>15</v>
      </c>
      <c r="H161" s="73" t="s">
        <v>29</v>
      </c>
      <c r="I161" s="75" t="str">
        <f>"2014-10-06T00:00:00"</f>
        <v>2014-10-06T00:00:00</v>
      </c>
      <c r="J161" s="72" t="str">
        <f>"17"</f>
        <v>17</v>
      </c>
      <c r="K161" s="72">
        <v>1</v>
      </c>
      <c r="L161" s="72" t="str">
        <f>"10"</f>
        <v>10</v>
      </c>
    </row>
    <row r="162" spans="1:12" ht="18.75" customHeight="1">
      <c r="A162" s="51">
        <v>158</v>
      </c>
      <c r="B162" s="52" t="s">
        <v>23</v>
      </c>
      <c r="C162" s="52" t="s">
        <v>24</v>
      </c>
      <c r="D162" s="52" t="s">
        <v>25</v>
      </c>
      <c r="E162" s="70">
        <v>32210</v>
      </c>
      <c r="F162" s="52" t="str">
        <f>"880308402970"</f>
        <v>880308402970</v>
      </c>
      <c r="G162" s="51" t="s">
        <v>15</v>
      </c>
      <c r="H162" s="52" t="s">
        <v>10</v>
      </c>
      <c r="I162" s="71" t="str">
        <f>"2009-09-01T00:00:00"</f>
        <v>2009-09-01T00:00:00</v>
      </c>
      <c r="J162" s="51" t="str">
        <f>"253"</f>
        <v>253</v>
      </c>
      <c r="K162" s="51">
        <v>1</v>
      </c>
      <c r="L162" s="51" t="str">
        <f>"14"</f>
        <v>14</v>
      </c>
    </row>
    <row r="163" spans="1:12" ht="18.75" customHeight="1">
      <c r="A163" s="51">
        <v>159</v>
      </c>
      <c r="B163" s="52" t="s">
        <v>336</v>
      </c>
      <c r="C163" s="52" t="s">
        <v>337</v>
      </c>
      <c r="D163" s="52" t="s">
        <v>338</v>
      </c>
      <c r="E163" s="70">
        <v>30981</v>
      </c>
      <c r="F163" s="52" t="str">
        <f>"841026402408"</f>
        <v>841026402408</v>
      </c>
      <c r="G163" s="51" t="s">
        <v>15</v>
      </c>
      <c r="H163" s="52" t="s">
        <v>10</v>
      </c>
      <c r="I163" s="71" t="str">
        <f>"2022-11-09T00:00:00"</f>
        <v>2022-11-09T00:00:00</v>
      </c>
      <c r="J163" s="51" t="str">
        <f>"6"</f>
        <v>6</v>
      </c>
      <c r="K163" s="51">
        <v>0.5</v>
      </c>
      <c r="L163" s="51" t="str">
        <f>"2"</f>
        <v>2</v>
      </c>
    </row>
    <row r="164" spans="1:12" s="76" customFormat="1" ht="18.75" customHeight="1">
      <c r="A164" s="72">
        <v>160</v>
      </c>
      <c r="B164" s="73" t="s">
        <v>222</v>
      </c>
      <c r="C164" s="73" t="s">
        <v>223</v>
      </c>
      <c r="D164" s="73" t="s">
        <v>224</v>
      </c>
      <c r="E164" s="74">
        <v>33583</v>
      </c>
      <c r="F164" s="73" t="str">
        <f>"911211401758"</f>
        <v>911211401758</v>
      </c>
      <c r="G164" s="72" t="s">
        <v>15</v>
      </c>
      <c r="H164" s="73" t="s">
        <v>29</v>
      </c>
      <c r="I164" s="75" t="str">
        <f>"2014-09-04T00:00:00"</f>
        <v>2014-09-04T00:00:00</v>
      </c>
      <c r="J164" s="72" t="str">
        <f>"15"</f>
        <v>15</v>
      </c>
      <c r="K164" s="72">
        <v>1</v>
      </c>
      <c r="L164" s="72" t="str">
        <f>"10"</f>
        <v>10</v>
      </c>
    </row>
    <row r="165" spans="1:12" ht="18.75" customHeight="1">
      <c r="A165" s="51">
        <v>161</v>
      </c>
      <c r="B165" s="52" t="s">
        <v>184</v>
      </c>
      <c r="C165" s="52" t="s">
        <v>185</v>
      </c>
      <c r="D165" s="52" t="s">
        <v>186</v>
      </c>
      <c r="E165" s="70">
        <v>25304</v>
      </c>
      <c r="F165" s="52" t="str">
        <f>"690411401863"</f>
        <v>690411401863</v>
      </c>
      <c r="G165" s="51" t="s">
        <v>15</v>
      </c>
      <c r="H165" s="52" t="s">
        <v>10</v>
      </c>
      <c r="I165" s="71" t="str">
        <f>"2002-03-03T00:00:00"</f>
        <v>2002-03-03T00:00:00</v>
      </c>
      <c r="J165" s="51" t="str">
        <f>"112"</f>
        <v>112</v>
      </c>
      <c r="K165" s="51">
        <v>1</v>
      </c>
      <c r="L165" s="51" t="str">
        <f>"22"</f>
        <v>22</v>
      </c>
    </row>
    <row r="166" spans="1:12" s="76" customFormat="1" ht="18.75" customHeight="1">
      <c r="A166" s="72">
        <v>162</v>
      </c>
      <c r="B166" s="73" t="s">
        <v>485</v>
      </c>
      <c r="C166" s="73" t="s">
        <v>486</v>
      </c>
      <c r="D166" s="73" t="s">
        <v>487</v>
      </c>
      <c r="E166" s="74">
        <v>35660</v>
      </c>
      <c r="F166" s="73" t="str">
        <f>"970818401617"</f>
        <v>970818401617</v>
      </c>
      <c r="G166" s="72" t="s">
        <v>15</v>
      </c>
      <c r="H166" s="73" t="s">
        <v>29</v>
      </c>
      <c r="I166" s="75" t="str">
        <f>"2021-04-01T00:00:00"</f>
        <v>2021-04-01T00:00:00</v>
      </c>
      <c r="J166" s="72" t="str">
        <f>"24"</f>
        <v>24</v>
      </c>
      <c r="K166" s="72">
        <v>0</v>
      </c>
      <c r="L166" s="72" t="str">
        <f>"2"</f>
        <v>2</v>
      </c>
    </row>
    <row r="167" spans="1:12" s="76" customFormat="1" ht="18.75" customHeight="1">
      <c r="A167" s="72">
        <v>163</v>
      </c>
      <c r="B167" s="73" t="s">
        <v>276</v>
      </c>
      <c r="C167" s="73" t="s">
        <v>277</v>
      </c>
      <c r="D167" s="73" t="s">
        <v>278</v>
      </c>
      <c r="E167" s="74">
        <v>31163</v>
      </c>
      <c r="F167" s="73" t="str">
        <f>"850426402342"</f>
        <v>850426402342</v>
      </c>
      <c r="G167" s="72" t="s">
        <v>15</v>
      </c>
      <c r="H167" s="73" t="s">
        <v>29</v>
      </c>
      <c r="I167" s="75" t="str">
        <f>"2008-11-08T00:00:00"</f>
        <v>2008-11-08T00:00:00</v>
      </c>
      <c r="J167" s="72" t="str">
        <f>"161"</f>
        <v>161</v>
      </c>
      <c r="K167" s="72">
        <v>1.2</v>
      </c>
      <c r="L167" s="72" t="str">
        <f>"16"</f>
        <v>16</v>
      </c>
    </row>
    <row r="168" spans="1:12" ht="18.75" customHeight="1">
      <c r="A168" s="51">
        <v>164</v>
      </c>
      <c r="B168" s="52" t="s">
        <v>363</v>
      </c>
      <c r="C168" s="52" t="s">
        <v>364</v>
      </c>
      <c r="D168" s="52" t="s">
        <v>365</v>
      </c>
      <c r="E168" s="70">
        <v>27847</v>
      </c>
      <c r="F168" s="52" t="str">
        <f>"760328401848"</f>
        <v>760328401848</v>
      </c>
      <c r="G168" s="51" t="s">
        <v>15</v>
      </c>
      <c r="H168" s="52" t="s">
        <v>10</v>
      </c>
      <c r="I168" s="71" t="str">
        <f>"2007-10-01T00:00:00"</f>
        <v>2007-10-01T00:00:00</v>
      </c>
      <c r="J168" s="51" t="str">
        <f>"51"</f>
        <v>51</v>
      </c>
      <c r="K168" s="51">
        <v>1</v>
      </c>
      <c r="L168" s="51" t="str">
        <f>"16"</f>
        <v>16</v>
      </c>
    </row>
    <row r="169" spans="1:12" s="76" customFormat="1" ht="18.75" customHeight="1">
      <c r="A169" s="72">
        <v>165</v>
      </c>
      <c r="B169" s="73" t="s">
        <v>243</v>
      </c>
      <c r="C169" s="73" t="s">
        <v>244</v>
      </c>
      <c r="D169" s="73" t="s">
        <v>245</v>
      </c>
      <c r="E169" s="74">
        <v>24071</v>
      </c>
      <c r="F169" s="73" t="str">
        <f>"651125301550"</f>
        <v>651125301550</v>
      </c>
      <c r="G169" s="72" t="s">
        <v>9</v>
      </c>
      <c r="H169" s="73" t="s">
        <v>29</v>
      </c>
      <c r="I169" s="75" t="str">
        <f>"1990-08-23T00:00:00"</f>
        <v>1990-08-23T00:00:00</v>
      </c>
      <c r="J169" s="72" t="str">
        <f>"112"</f>
        <v>112</v>
      </c>
      <c r="K169" s="72">
        <v>1</v>
      </c>
      <c r="L169" s="72" t="str">
        <f>"34"</f>
        <v>34</v>
      </c>
    </row>
    <row r="170" spans="1:12" s="76" customFormat="1" ht="18.75" customHeight="1">
      <c r="A170" s="72">
        <v>166</v>
      </c>
      <c r="B170" s="73" t="s">
        <v>243</v>
      </c>
      <c r="C170" s="73" t="s">
        <v>461</v>
      </c>
      <c r="D170" s="73" t="s">
        <v>462</v>
      </c>
      <c r="E170" s="74">
        <v>33552</v>
      </c>
      <c r="F170" s="73" t="str">
        <f>"911110302186"</f>
        <v>911110302186</v>
      </c>
      <c r="G170" s="72" t="s">
        <v>9</v>
      </c>
      <c r="H170" s="73" t="s">
        <v>29</v>
      </c>
      <c r="I170" s="75" t="str">
        <f>"2022-11-01T00:00:00"</f>
        <v>2022-11-01T00:00:00</v>
      </c>
      <c r="J170" s="72" t="str">
        <f>"7"</f>
        <v>7</v>
      </c>
      <c r="K170" s="72">
        <v>0.8</v>
      </c>
      <c r="L170" s="72" t="str">
        <f>"1"</f>
        <v>1</v>
      </c>
    </row>
    <row r="171" spans="1:12" s="76" customFormat="1" ht="18.75" customHeight="1">
      <c r="A171" s="72">
        <v>167</v>
      </c>
      <c r="B171" s="73" t="s">
        <v>83</v>
      </c>
      <c r="C171" s="73" t="s">
        <v>84</v>
      </c>
      <c r="D171" s="73" t="s">
        <v>85</v>
      </c>
      <c r="E171" s="74">
        <v>34684</v>
      </c>
      <c r="F171" s="73" t="str">
        <f>"941216401681"</f>
        <v>941216401681</v>
      </c>
      <c r="G171" s="72" t="s">
        <v>15</v>
      </c>
      <c r="H171" s="73" t="s">
        <v>29</v>
      </c>
      <c r="I171" s="75" t="str">
        <f>"2016-10-04T00:00:00"</f>
        <v>2016-10-04T00:00:00</v>
      </c>
      <c r="J171" s="72" t="str">
        <f>"45"</f>
        <v>45</v>
      </c>
      <c r="K171" s="72">
        <v>1.2</v>
      </c>
      <c r="L171" s="72" t="str">
        <f>"10"</f>
        <v>10</v>
      </c>
    </row>
    <row r="172" spans="1:12" s="76" customFormat="1" ht="18.75" customHeight="1">
      <c r="A172" s="72">
        <v>168</v>
      </c>
      <c r="B172" s="73" t="s">
        <v>83</v>
      </c>
      <c r="C172" s="73" t="s">
        <v>205</v>
      </c>
      <c r="D172" s="73" t="s">
        <v>206</v>
      </c>
      <c r="E172" s="74">
        <v>29613</v>
      </c>
      <c r="F172" s="73" t="str">
        <f>"810127401798"</f>
        <v>810127401798</v>
      </c>
      <c r="G172" s="72" t="s">
        <v>15</v>
      </c>
      <c r="H172" s="73" t="s">
        <v>29</v>
      </c>
      <c r="I172" s="75" t="str">
        <f>"2000-10-02T00:00:00"</f>
        <v>2000-10-02T00:00:00</v>
      </c>
      <c r="J172" s="72" t="str">
        <f>"81"</f>
        <v>81</v>
      </c>
      <c r="K172" s="72">
        <v>1</v>
      </c>
      <c r="L172" s="72" t="str">
        <f>"23"</f>
        <v>23</v>
      </c>
    </row>
  </sheetData>
  <pageMargins left="0.25" right="0.25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Педагог</vt:lpstr>
      <vt:lpstr>Кіші қызметкер</vt:lpstr>
      <vt:lpstr>Персонал</vt:lpstr>
      <vt:lpstr>Педагог!Заголовки_для_печати</vt:lpstr>
      <vt:lpstr>'Кіші қызметкер'!Область_печати</vt:lpstr>
      <vt:lpstr>Педагог!Область_печати</vt:lpstr>
      <vt:lpstr>Персонал!Область_печати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Әбдезов</dc:creator>
  <cp:lastModifiedBy>Baglan</cp:lastModifiedBy>
  <cp:lastPrinted>2024-11-24T15:49:14Z</cp:lastPrinted>
  <dcterms:created xsi:type="dcterms:W3CDTF">2024-11-21T03:36:49Z</dcterms:created>
  <dcterms:modified xsi:type="dcterms:W3CDTF">2025-03-12T08:26:16Z</dcterms:modified>
</cp:coreProperties>
</file>